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andra ABS Work\Downloads\"/>
    </mc:Choice>
  </mc:AlternateContent>
  <xr:revisionPtr revIDLastSave="0" documentId="13_ncr:1_{ACE8ECAD-8564-415D-BB47-E44D52192BD2}" xr6:coauthVersionLast="47" xr6:coauthVersionMax="47" xr10:uidLastSave="{00000000-0000-0000-0000-000000000000}"/>
  <workbookProtection workbookAlgorithmName="SHA-512" workbookHashValue="G1uSa3RjDBSaBBpS4LG7N8cy858Td/I/jH9afkYiRDQ99IIdMfW3PR9SHEx6Dqk6YdUopyXtXVbEAs71SXQ1qQ==" workbookSaltValue="m1QC11741cSIbe0k9tD/mg==" workbookSpinCount="100000" lockStructure="1"/>
  <bookViews>
    <workbookView xWindow="-98" yWindow="-98" windowWidth="20715" windowHeight="13276" tabRatio="926" xr2:uid="{00000000-000D-0000-FFFF-FFFF00000000}"/>
  </bookViews>
  <sheets>
    <sheet name="Instruction" sheetId="19" r:id="rId1"/>
    <sheet name="EstCost" sheetId="5" r:id="rId2"/>
    <sheet name="PersonalBudget" sheetId="6" r:id="rId3"/>
    <sheet name="SaleMix-Yr1" sheetId="18" r:id="rId4"/>
    <sheet name="CashFlow-Yr1" sheetId="1" r:id="rId5"/>
    <sheet name="P&amp;L-Yr1" sheetId="2" r:id="rId6"/>
    <sheet name="SaleMix-Yr2" sheetId="8" r:id="rId7"/>
    <sheet name="CashFlow-Yr2" sheetId="3" r:id="rId8"/>
    <sheet name="P&amp;L-Yr2" sheetId="4" r:id="rId9"/>
    <sheet name="Balance sheet" sheetId="9" r:id="rId10"/>
    <sheet name="BreakEven" sheetId="12" r:id="rId11"/>
    <sheet name="Summary" sheetId="10" r:id="rId12"/>
    <sheet name="Graph" sheetId="13" r:id="rId13"/>
  </sheets>
  <definedNames>
    <definedName name="_xlnm.Print_Area" localSheetId="4">'CashFlow-Yr1'!$A$2:$P$47</definedName>
    <definedName name="_xlnm.Print_Area" localSheetId="7">'CashFlow-Yr2'!$A$1:$O$45</definedName>
    <definedName name="_xlnm.Print_Area" localSheetId="1">EstCost!$A$1:$H$44</definedName>
    <definedName name="_xlnm.Print_Area" localSheetId="5">'P&amp;L-Yr1'!$A$1:$E$39</definedName>
    <definedName name="_xlnm.Print_Area" localSheetId="3">'SaleMix-Yr1'!$A$2:$P$82</definedName>
    <definedName name="_xlnm.Print_Area" localSheetId="6">'SaleMix-Yr2'!$A$1:$O$58</definedName>
    <definedName name="_xlnm.Print_Titles" localSheetId="3">'SaleMix-Yr1'!$2:$3</definedName>
    <definedName name="_xlnm.Print_Titles" localSheetId="6">'SaleMix-Yr2'!$2:$3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1" i="8" l="1"/>
  <c r="B50" i="8"/>
  <c r="B47" i="8"/>
  <c r="B46" i="8"/>
  <c r="B43" i="8"/>
  <c r="B42" i="8"/>
  <c r="B39" i="8"/>
  <c r="B38" i="8"/>
  <c r="B35" i="8"/>
  <c r="B34" i="8"/>
  <c r="B31" i="8"/>
  <c r="B30" i="8"/>
  <c r="B27" i="8"/>
  <c r="B26" i="8"/>
  <c r="B23" i="8"/>
  <c r="B22" i="8"/>
  <c r="B19" i="8"/>
  <c r="B18" i="8"/>
  <c r="B15" i="8"/>
  <c r="B14" i="8"/>
  <c r="B11" i="8"/>
  <c r="B10" i="8"/>
  <c r="B7" i="8"/>
  <c r="B6" i="8"/>
  <c r="A48" i="8"/>
  <c r="A44" i="8"/>
  <c r="A40" i="8"/>
  <c r="A36" i="8"/>
  <c r="A32" i="8"/>
  <c r="A28" i="8"/>
  <c r="A24" i="8"/>
  <c r="A20" i="8"/>
  <c r="A16" i="8"/>
  <c r="A12" i="8"/>
  <c r="A8" i="8"/>
  <c r="A4" i="8"/>
  <c r="C9" i="6" l="1"/>
  <c r="D9" i="6"/>
  <c r="E9" i="6"/>
  <c r="F9" i="6"/>
  <c r="G9" i="6"/>
  <c r="H9" i="6"/>
  <c r="I9" i="6"/>
  <c r="J9" i="6"/>
  <c r="K9" i="6"/>
  <c r="L9" i="6"/>
  <c r="M9" i="6"/>
  <c r="B9" i="6"/>
  <c r="D16" i="4" l="1"/>
  <c r="D17" i="4"/>
  <c r="D18" i="4"/>
  <c r="D19" i="4"/>
  <c r="D20" i="4"/>
  <c r="D21" i="4"/>
  <c r="D22" i="4"/>
  <c r="D23" i="4"/>
  <c r="D24" i="4"/>
  <c r="D25" i="4"/>
  <c r="D26" i="4"/>
  <c r="D27" i="4"/>
  <c r="D28" i="4"/>
  <c r="D29" i="4"/>
  <c r="D30" i="4"/>
  <c r="D15" i="4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G2" i="3" l="1"/>
  <c r="B2" i="3"/>
  <c r="G2" i="1"/>
  <c r="B2" i="1"/>
  <c r="Y23" i="3"/>
  <c r="Y14" i="3"/>
  <c r="Y9" i="3"/>
  <c r="Y23" i="1"/>
  <c r="Y14" i="1"/>
  <c r="R2" i="8" l="1"/>
  <c r="C2" i="8" s="1"/>
  <c r="D2" i="8" s="1"/>
  <c r="E2" i="8" s="1"/>
  <c r="F2" i="8" s="1"/>
  <c r="G2" i="8" s="1"/>
  <c r="H2" i="8" s="1"/>
  <c r="I2" i="8" s="1"/>
  <c r="J2" i="8" s="1"/>
  <c r="K2" i="8" s="1"/>
  <c r="L2" i="8" s="1"/>
  <c r="M2" i="8" s="1"/>
  <c r="N2" i="8" s="1"/>
  <c r="M3" i="3" s="1"/>
  <c r="A32" i="4" s="1"/>
  <c r="R2" i="18"/>
  <c r="C2" i="18" s="1"/>
  <c r="B3" i="3" l="1"/>
  <c r="A15" i="4" s="1"/>
  <c r="I3" i="3"/>
  <c r="A26" i="4" s="1"/>
  <c r="E3" i="3"/>
  <c r="A20" i="4" s="1"/>
  <c r="L3" i="3"/>
  <c r="A31" i="4" s="1"/>
  <c r="H3" i="3"/>
  <c r="A25" i="4" s="1"/>
  <c r="D3" i="3"/>
  <c r="A17" i="4" s="1"/>
  <c r="K3" i="3"/>
  <c r="A30" i="4" s="1"/>
  <c r="G3" i="3"/>
  <c r="A22" i="4" s="1"/>
  <c r="C3" i="3"/>
  <c r="A16" i="4" s="1"/>
  <c r="J3" i="3"/>
  <c r="A27" i="4" s="1"/>
  <c r="F3" i="3"/>
  <c r="A21" i="4" s="1"/>
  <c r="B3" i="1"/>
  <c r="B3" i="6"/>
  <c r="D2" i="18" l="1"/>
  <c r="E39" i="5"/>
  <c r="C39" i="5"/>
  <c r="G38" i="5"/>
  <c r="G37" i="5"/>
  <c r="G36" i="5"/>
  <c r="G35" i="5"/>
  <c r="G34" i="5"/>
  <c r="G33" i="5"/>
  <c r="G32" i="5"/>
  <c r="G31" i="5"/>
  <c r="E25" i="5"/>
  <c r="E42" i="5" s="1"/>
  <c r="C25" i="5"/>
  <c r="C42" i="5" s="1"/>
  <c r="G24" i="5"/>
  <c r="G23" i="5"/>
  <c r="G22" i="5"/>
  <c r="G21" i="5"/>
  <c r="G20" i="5"/>
  <c r="G19" i="5"/>
  <c r="G18" i="5"/>
  <c r="G17" i="5"/>
  <c r="G16" i="5"/>
  <c r="G15" i="5"/>
  <c r="G14" i="5"/>
  <c r="G13" i="5"/>
  <c r="G12" i="5"/>
  <c r="G11" i="5"/>
  <c r="G10" i="5"/>
  <c r="G9" i="5"/>
  <c r="G8" i="5"/>
  <c r="G39" i="5" l="1"/>
  <c r="G25" i="5"/>
  <c r="G42" i="5" s="1"/>
  <c r="C3" i="1"/>
  <c r="E2" i="18"/>
  <c r="C3" i="6"/>
  <c r="D58" i="8"/>
  <c r="C31" i="3" s="1"/>
  <c r="E58" i="8"/>
  <c r="D31" i="3" s="1"/>
  <c r="F58" i="8"/>
  <c r="E31" i="3" s="1"/>
  <c r="G58" i="8"/>
  <c r="F31" i="3" s="1"/>
  <c r="H58" i="8"/>
  <c r="G31" i="3" s="1"/>
  <c r="I58" i="8"/>
  <c r="H31" i="3" s="1"/>
  <c r="J58" i="8"/>
  <c r="I31" i="3" s="1"/>
  <c r="K58" i="8"/>
  <c r="J31" i="3" s="1"/>
  <c r="L58" i="8"/>
  <c r="K31" i="3" s="1"/>
  <c r="M58" i="8"/>
  <c r="L31" i="3" s="1"/>
  <c r="N58" i="8"/>
  <c r="M31" i="3" s="1"/>
  <c r="I32" i="3"/>
  <c r="K32" i="3"/>
  <c r="M32" i="3"/>
  <c r="C222" i="3"/>
  <c r="D214" i="3" s="1"/>
  <c r="O37" i="3"/>
  <c r="O24" i="3"/>
  <c r="O23" i="3"/>
  <c r="O22" i="3"/>
  <c r="O21" i="3"/>
  <c r="O20" i="3"/>
  <c r="O19" i="3"/>
  <c r="O18" i="3"/>
  <c r="O17" i="3"/>
  <c r="O16" i="3"/>
  <c r="O15" i="3"/>
  <c r="O14" i="3"/>
  <c r="E20" i="4" s="1"/>
  <c r="O13" i="3"/>
  <c r="O12" i="3"/>
  <c r="O11" i="3"/>
  <c r="O10" i="3"/>
  <c r="O5" i="8"/>
  <c r="C6" i="8"/>
  <c r="D6" i="8"/>
  <c r="E6" i="8"/>
  <c r="F6" i="8"/>
  <c r="G6" i="8"/>
  <c r="H6" i="8"/>
  <c r="I6" i="8"/>
  <c r="J6" i="8"/>
  <c r="K6" i="8"/>
  <c r="L6" i="8"/>
  <c r="M6" i="8"/>
  <c r="N6" i="8"/>
  <c r="C7" i="8"/>
  <c r="D7" i="8"/>
  <c r="E7" i="8"/>
  <c r="F7" i="8"/>
  <c r="G7" i="8"/>
  <c r="H7" i="8"/>
  <c r="I7" i="8"/>
  <c r="J7" i="8"/>
  <c r="K7" i="8"/>
  <c r="L7" i="8"/>
  <c r="M7" i="8"/>
  <c r="N7" i="8"/>
  <c r="O9" i="8"/>
  <c r="C10" i="8"/>
  <c r="D10" i="8"/>
  <c r="E10" i="8"/>
  <c r="F10" i="8"/>
  <c r="G10" i="8"/>
  <c r="H10" i="8"/>
  <c r="I10" i="8"/>
  <c r="J10" i="8"/>
  <c r="K10" i="8"/>
  <c r="L10" i="8"/>
  <c r="M10" i="8"/>
  <c r="N10" i="8"/>
  <c r="C11" i="8"/>
  <c r="D11" i="8"/>
  <c r="E11" i="8"/>
  <c r="F11" i="8"/>
  <c r="G11" i="8"/>
  <c r="H11" i="8"/>
  <c r="I11" i="8"/>
  <c r="J11" i="8"/>
  <c r="K11" i="8"/>
  <c r="L11" i="8"/>
  <c r="M11" i="8"/>
  <c r="N11" i="8"/>
  <c r="O13" i="8"/>
  <c r="C14" i="8"/>
  <c r="D14" i="8"/>
  <c r="E14" i="8"/>
  <c r="F14" i="8"/>
  <c r="G14" i="8"/>
  <c r="H14" i="8"/>
  <c r="I14" i="8"/>
  <c r="J14" i="8"/>
  <c r="K14" i="8"/>
  <c r="L14" i="8"/>
  <c r="M14" i="8"/>
  <c r="N14" i="8"/>
  <c r="C15" i="8"/>
  <c r="D15" i="8"/>
  <c r="E15" i="8"/>
  <c r="F15" i="8"/>
  <c r="G15" i="8"/>
  <c r="H15" i="8"/>
  <c r="I15" i="8"/>
  <c r="J15" i="8"/>
  <c r="K15" i="8"/>
  <c r="L15" i="8"/>
  <c r="M15" i="8"/>
  <c r="N15" i="8"/>
  <c r="O17" i="8"/>
  <c r="C18" i="8"/>
  <c r="D18" i="8"/>
  <c r="E18" i="8"/>
  <c r="F18" i="8"/>
  <c r="O18" i="8" s="1"/>
  <c r="G18" i="8"/>
  <c r="H18" i="8"/>
  <c r="I18" i="8"/>
  <c r="J18" i="8"/>
  <c r="K18" i="8"/>
  <c r="L18" i="8"/>
  <c r="M18" i="8"/>
  <c r="N18" i="8"/>
  <c r="C19" i="8"/>
  <c r="D19" i="8"/>
  <c r="E19" i="8"/>
  <c r="F19" i="8"/>
  <c r="G19" i="8"/>
  <c r="H19" i="8"/>
  <c r="I19" i="8"/>
  <c r="J19" i="8"/>
  <c r="K19" i="8"/>
  <c r="L19" i="8"/>
  <c r="M19" i="8"/>
  <c r="N19" i="8"/>
  <c r="O21" i="8"/>
  <c r="C22" i="8"/>
  <c r="D22" i="8"/>
  <c r="E22" i="8"/>
  <c r="F22" i="8"/>
  <c r="G22" i="8"/>
  <c r="H22" i="8"/>
  <c r="I22" i="8"/>
  <c r="J22" i="8"/>
  <c r="K22" i="8"/>
  <c r="L22" i="8"/>
  <c r="M22" i="8"/>
  <c r="N22" i="8"/>
  <c r="C23" i="8"/>
  <c r="D23" i="8"/>
  <c r="E23" i="8"/>
  <c r="F23" i="8"/>
  <c r="G23" i="8"/>
  <c r="H23" i="8"/>
  <c r="I23" i="8"/>
  <c r="J23" i="8"/>
  <c r="K23" i="8"/>
  <c r="L23" i="8"/>
  <c r="M23" i="8"/>
  <c r="N23" i="8"/>
  <c r="O25" i="8"/>
  <c r="C26" i="8"/>
  <c r="D26" i="8"/>
  <c r="E26" i="8"/>
  <c r="F26" i="8"/>
  <c r="G26" i="8"/>
  <c r="H26" i="8"/>
  <c r="I26" i="8"/>
  <c r="J26" i="8"/>
  <c r="K26" i="8"/>
  <c r="L26" i="8"/>
  <c r="M26" i="8"/>
  <c r="N26" i="8"/>
  <c r="C27" i="8"/>
  <c r="D27" i="8"/>
  <c r="E27" i="8"/>
  <c r="F27" i="8"/>
  <c r="G27" i="8"/>
  <c r="H27" i="8"/>
  <c r="I27" i="8"/>
  <c r="J27" i="8"/>
  <c r="K27" i="8"/>
  <c r="L27" i="8"/>
  <c r="M27" i="8"/>
  <c r="N27" i="8"/>
  <c r="O29" i="8"/>
  <c r="C30" i="8"/>
  <c r="D30" i="8"/>
  <c r="E30" i="8"/>
  <c r="F30" i="8"/>
  <c r="G30" i="8"/>
  <c r="H30" i="8"/>
  <c r="I30" i="8"/>
  <c r="J30" i="8"/>
  <c r="K30" i="8"/>
  <c r="L30" i="8"/>
  <c r="M30" i="8"/>
  <c r="N30" i="8"/>
  <c r="C31" i="8"/>
  <c r="D31" i="8"/>
  <c r="E31" i="8"/>
  <c r="F31" i="8"/>
  <c r="G31" i="8"/>
  <c r="H31" i="8"/>
  <c r="I31" i="8"/>
  <c r="J31" i="8"/>
  <c r="K31" i="8"/>
  <c r="L31" i="8"/>
  <c r="M31" i="8"/>
  <c r="N31" i="8"/>
  <c r="O33" i="8"/>
  <c r="C34" i="8"/>
  <c r="D34" i="8"/>
  <c r="E34" i="8"/>
  <c r="F34" i="8"/>
  <c r="G34" i="8"/>
  <c r="H34" i="8"/>
  <c r="I34" i="8"/>
  <c r="J34" i="8"/>
  <c r="K34" i="8"/>
  <c r="L34" i="8"/>
  <c r="M34" i="8"/>
  <c r="N34" i="8"/>
  <c r="C35" i="8"/>
  <c r="D35" i="8"/>
  <c r="E35" i="8"/>
  <c r="F35" i="8"/>
  <c r="G35" i="8"/>
  <c r="H35" i="8"/>
  <c r="I35" i="8"/>
  <c r="J35" i="8"/>
  <c r="K35" i="8"/>
  <c r="L35" i="8"/>
  <c r="M35" i="8"/>
  <c r="N35" i="8"/>
  <c r="O37" i="8"/>
  <c r="C38" i="8"/>
  <c r="D38" i="8"/>
  <c r="E38" i="8"/>
  <c r="F38" i="8"/>
  <c r="G38" i="8"/>
  <c r="H38" i="8"/>
  <c r="I38" i="8"/>
  <c r="J38" i="8"/>
  <c r="K38" i="8"/>
  <c r="L38" i="8"/>
  <c r="M38" i="8"/>
  <c r="N38" i="8"/>
  <c r="C39" i="8"/>
  <c r="D39" i="8"/>
  <c r="E39" i="8"/>
  <c r="O39" i="8" s="1"/>
  <c r="F39" i="8"/>
  <c r="G39" i="8"/>
  <c r="H39" i="8"/>
  <c r="I39" i="8"/>
  <c r="J39" i="8"/>
  <c r="K39" i="8"/>
  <c r="L39" i="8"/>
  <c r="M39" i="8"/>
  <c r="N39" i="8"/>
  <c r="O41" i="8"/>
  <c r="C42" i="8"/>
  <c r="D42" i="8"/>
  <c r="E42" i="8"/>
  <c r="F42" i="8"/>
  <c r="G42" i="8"/>
  <c r="H42" i="8"/>
  <c r="I42" i="8"/>
  <c r="J42" i="8"/>
  <c r="K42" i="8"/>
  <c r="L42" i="8"/>
  <c r="M42" i="8"/>
  <c r="N42" i="8"/>
  <c r="C43" i="8"/>
  <c r="D43" i="8"/>
  <c r="E43" i="8"/>
  <c r="F43" i="8"/>
  <c r="G43" i="8"/>
  <c r="H43" i="8"/>
  <c r="I43" i="8"/>
  <c r="J43" i="8"/>
  <c r="K43" i="8"/>
  <c r="L43" i="8"/>
  <c r="M43" i="8"/>
  <c r="N43" i="8"/>
  <c r="O45" i="8"/>
  <c r="C46" i="8"/>
  <c r="D46" i="8"/>
  <c r="E46" i="8"/>
  <c r="F46" i="8"/>
  <c r="G46" i="8"/>
  <c r="H46" i="8"/>
  <c r="I46" i="8"/>
  <c r="J46" i="8"/>
  <c r="K46" i="8"/>
  <c r="L46" i="8"/>
  <c r="M46" i="8"/>
  <c r="N46" i="8"/>
  <c r="C47" i="8"/>
  <c r="D47" i="8"/>
  <c r="E47" i="8"/>
  <c r="F47" i="8"/>
  <c r="G47" i="8"/>
  <c r="H47" i="8"/>
  <c r="I47" i="8"/>
  <c r="J47" i="8"/>
  <c r="K47" i="8"/>
  <c r="L47" i="8"/>
  <c r="M47" i="8"/>
  <c r="N47" i="8"/>
  <c r="O49" i="8"/>
  <c r="C50" i="8"/>
  <c r="D50" i="8"/>
  <c r="E50" i="8"/>
  <c r="F50" i="8"/>
  <c r="O50" i="8" s="1"/>
  <c r="G50" i="8"/>
  <c r="H50" i="8"/>
  <c r="I50" i="8"/>
  <c r="J50" i="8"/>
  <c r="K50" i="8"/>
  <c r="L50" i="8"/>
  <c r="M50" i="8"/>
  <c r="N50" i="8"/>
  <c r="C51" i="8"/>
  <c r="D51" i="8"/>
  <c r="E51" i="8"/>
  <c r="F51" i="8"/>
  <c r="G51" i="8"/>
  <c r="H51" i="8"/>
  <c r="I51" i="8"/>
  <c r="J51" i="8"/>
  <c r="K51" i="8"/>
  <c r="L51" i="8"/>
  <c r="M51" i="8"/>
  <c r="N51" i="8"/>
  <c r="B100" i="8"/>
  <c r="B101" i="8"/>
  <c r="B102" i="8"/>
  <c r="B103" i="8"/>
  <c r="B104" i="8"/>
  <c r="B105" i="8"/>
  <c r="B106" i="8"/>
  <c r="B107" i="8"/>
  <c r="B108" i="8"/>
  <c r="B109" i="8"/>
  <c r="B110" i="8"/>
  <c r="B111" i="8"/>
  <c r="C222" i="1"/>
  <c r="B39" i="1"/>
  <c r="O37" i="1"/>
  <c r="O24" i="1"/>
  <c r="Y24" i="1" s="1"/>
  <c r="O23" i="1"/>
  <c r="O22" i="1"/>
  <c r="Y22" i="1" s="1"/>
  <c r="O21" i="1"/>
  <c r="Y21" i="1" s="1"/>
  <c r="O20" i="1"/>
  <c r="Y20" i="1" s="1"/>
  <c r="O19" i="1"/>
  <c r="Y19" i="1" s="1"/>
  <c r="O18" i="1"/>
  <c r="Y18" i="1" s="1"/>
  <c r="O17" i="1"/>
  <c r="Y17" i="1" s="1"/>
  <c r="O16" i="1"/>
  <c r="Y16" i="1" s="1"/>
  <c r="O15" i="1"/>
  <c r="O14" i="1"/>
  <c r="O13" i="1"/>
  <c r="O12" i="1"/>
  <c r="O11" i="1"/>
  <c r="O10" i="1"/>
  <c r="J10" i="6"/>
  <c r="F10" i="6"/>
  <c r="B10" i="6"/>
  <c r="B111" i="18"/>
  <c r="B110" i="18"/>
  <c r="B109" i="18"/>
  <c r="B108" i="18"/>
  <c r="B107" i="18"/>
  <c r="B106" i="18"/>
  <c r="B105" i="18"/>
  <c r="B104" i="18"/>
  <c r="B103" i="18"/>
  <c r="B102" i="18"/>
  <c r="B101" i="18"/>
  <c r="B100" i="18"/>
  <c r="N51" i="18"/>
  <c r="M51" i="18"/>
  <c r="L51" i="18"/>
  <c r="K51" i="18"/>
  <c r="J51" i="18"/>
  <c r="I51" i="18"/>
  <c r="H51" i="18"/>
  <c r="G51" i="18"/>
  <c r="F51" i="18"/>
  <c r="E51" i="18"/>
  <c r="D51" i="18"/>
  <c r="C51" i="18"/>
  <c r="N50" i="18"/>
  <c r="M50" i="18"/>
  <c r="L50" i="18"/>
  <c r="K50" i="18"/>
  <c r="J50" i="18"/>
  <c r="I50" i="18"/>
  <c r="H50" i="18"/>
  <c r="G50" i="18"/>
  <c r="F50" i="18"/>
  <c r="E50" i="18"/>
  <c r="D50" i="18"/>
  <c r="C50" i="18"/>
  <c r="O49" i="18"/>
  <c r="N47" i="18"/>
  <c r="M47" i="18"/>
  <c r="L47" i="18"/>
  <c r="K47" i="18"/>
  <c r="J47" i="18"/>
  <c r="I47" i="18"/>
  <c r="H47" i="18"/>
  <c r="G47" i="18"/>
  <c r="F47" i="18"/>
  <c r="E47" i="18"/>
  <c r="D47" i="18"/>
  <c r="C47" i="18"/>
  <c r="N46" i="18"/>
  <c r="M46" i="18"/>
  <c r="L46" i="18"/>
  <c r="K46" i="18"/>
  <c r="J46" i="18"/>
  <c r="I46" i="18"/>
  <c r="H46" i="18"/>
  <c r="G46" i="18"/>
  <c r="F46" i="18"/>
  <c r="E46" i="18"/>
  <c r="D46" i="18"/>
  <c r="C46" i="18"/>
  <c r="O45" i="18"/>
  <c r="N43" i="18"/>
  <c r="M43" i="18"/>
  <c r="L43" i="18"/>
  <c r="K43" i="18"/>
  <c r="J43" i="18"/>
  <c r="I43" i="18"/>
  <c r="H43" i="18"/>
  <c r="G43" i="18"/>
  <c r="F43" i="18"/>
  <c r="E43" i="18"/>
  <c r="D43" i="18"/>
  <c r="C43" i="18"/>
  <c r="O43" i="18" s="1"/>
  <c r="N42" i="18"/>
  <c r="M42" i="18"/>
  <c r="L42" i="18"/>
  <c r="K42" i="18"/>
  <c r="J42" i="18"/>
  <c r="I42" i="18"/>
  <c r="H42" i="18"/>
  <c r="G42" i="18"/>
  <c r="F42" i="18"/>
  <c r="E42" i="18"/>
  <c r="D42" i="18"/>
  <c r="C42" i="18"/>
  <c r="O42" i="18" s="1"/>
  <c r="O41" i="18"/>
  <c r="N39" i="18"/>
  <c r="M39" i="18"/>
  <c r="L39" i="18"/>
  <c r="K39" i="18"/>
  <c r="J39" i="18"/>
  <c r="I39" i="18"/>
  <c r="H39" i="18"/>
  <c r="G39" i="18"/>
  <c r="F39" i="18"/>
  <c r="E39" i="18"/>
  <c r="D39" i="18"/>
  <c r="C39" i="18"/>
  <c r="N38" i="18"/>
  <c r="M38" i="18"/>
  <c r="L38" i="18"/>
  <c r="K38" i="18"/>
  <c r="J38" i="18"/>
  <c r="I38" i="18"/>
  <c r="H38" i="18"/>
  <c r="G38" i="18"/>
  <c r="F38" i="18"/>
  <c r="E38" i="18"/>
  <c r="D38" i="18"/>
  <c r="C38" i="18"/>
  <c r="O37" i="18"/>
  <c r="N35" i="18"/>
  <c r="M35" i="18"/>
  <c r="L35" i="18"/>
  <c r="K35" i="18"/>
  <c r="J35" i="18"/>
  <c r="I35" i="18"/>
  <c r="H35" i="18"/>
  <c r="G35" i="18"/>
  <c r="F35" i="18"/>
  <c r="E35" i="18"/>
  <c r="D35" i="18"/>
  <c r="C35" i="18"/>
  <c r="N34" i="18"/>
  <c r="M34" i="18"/>
  <c r="L34" i="18"/>
  <c r="K34" i="18"/>
  <c r="J34" i="18"/>
  <c r="I34" i="18"/>
  <c r="H34" i="18"/>
  <c r="G34" i="18"/>
  <c r="F34" i="18"/>
  <c r="E34" i="18"/>
  <c r="D34" i="18"/>
  <c r="C34" i="18"/>
  <c r="O33" i="18"/>
  <c r="N31" i="18"/>
  <c r="M31" i="18"/>
  <c r="L31" i="18"/>
  <c r="K31" i="18"/>
  <c r="J31" i="18"/>
  <c r="I31" i="18"/>
  <c r="H31" i="18"/>
  <c r="G31" i="18"/>
  <c r="F31" i="18"/>
  <c r="E31" i="18"/>
  <c r="D31" i="18"/>
  <c r="C31" i="18"/>
  <c r="N30" i="18"/>
  <c r="M30" i="18"/>
  <c r="L30" i="18"/>
  <c r="K30" i="18"/>
  <c r="J30" i="18"/>
  <c r="I30" i="18"/>
  <c r="H30" i="18"/>
  <c r="G30" i="18"/>
  <c r="F30" i="18"/>
  <c r="E30" i="18"/>
  <c r="D30" i="18"/>
  <c r="C30" i="18"/>
  <c r="O29" i="18"/>
  <c r="N27" i="18"/>
  <c r="M27" i="18"/>
  <c r="L27" i="18"/>
  <c r="K27" i="18"/>
  <c r="J27" i="18"/>
  <c r="I27" i="18"/>
  <c r="H27" i="18"/>
  <c r="G27" i="18"/>
  <c r="F27" i="18"/>
  <c r="E27" i="18"/>
  <c r="D27" i="18"/>
  <c r="C27" i="18"/>
  <c r="O27" i="18" s="1"/>
  <c r="N26" i="18"/>
  <c r="M26" i="18"/>
  <c r="L26" i="18"/>
  <c r="K26" i="18"/>
  <c r="J26" i="18"/>
  <c r="I26" i="18"/>
  <c r="H26" i="18"/>
  <c r="G26" i="18"/>
  <c r="F26" i="18"/>
  <c r="E26" i="18"/>
  <c r="D26" i="18"/>
  <c r="C26" i="18"/>
  <c r="O26" i="18" s="1"/>
  <c r="O25" i="18"/>
  <c r="N23" i="18"/>
  <c r="M23" i="18"/>
  <c r="L23" i="18"/>
  <c r="K23" i="18"/>
  <c r="J23" i="18"/>
  <c r="I23" i="18"/>
  <c r="H23" i="18"/>
  <c r="G23" i="18"/>
  <c r="F23" i="18"/>
  <c r="E23" i="18"/>
  <c r="D23" i="18"/>
  <c r="C23" i="18"/>
  <c r="N22" i="18"/>
  <c r="M22" i="18"/>
  <c r="L22" i="18"/>
  <c r="K22" i="18"/>
  <c r="J22" i="18"/>
  <c r="I22" i="18"/>
  <c r="H22" i="18"/>
  <c r="G22" i="18"/>
  <c r="F22" i="18"/>
  <c r="E22" i="18"/>
  <c r="D22" i="18"/>
  <c r="C22" i="18"/>
  <c r="O21" i="18"/>
  <c r="N19" i="18"/>
  <c r="M19" i="18"/>
  <c r="L19" i="18"/>
  <c r="K19" i="18"/>
  <c r="J19" i="18"/>
  <c r="I19" i="18"/>
  <c r="H19" i="18"/>
  <c r="G19" i="18"/>
  <c r="F19" i="18"/>
  <c r="E19" i="18"/>
  <c r="D19" i="18"/>
  <c r="C19" i="18"/>
  <c r="N18" i="18"/>
  <c r="M18" i="18"/>
  <c r="L18" i="18"/>
  <c r="K18" i="18"/>
  <c r="J18" i="18"/>
  <c r="I18" i="18"/>
  <c r="H18" i="18"/>
  <c r="G18" i="18"/>
  <c r="F18" i="18"/>
  <c r="E18" i="18"/>
  <c r="D18" i="18"/>
  <c r="C18" i="18"/>
  <c r="O17" i="18"/>
  <c r="N15" i="18"/>
  <c r="M15" i="18"/>
  <c r="L15" i="18"/>
  <c r="K15" i="18"/>
  <c r="J15" i="18"/>
  <c r="I15" i="18"/>
  <c r="H15" i="18"/>
  <c r="G15" i="18"/>
  <c r="F15" i="18"/>
  <c r="E15" i="18"/>
  <c r="D15" i="18"/>
  <c r="C15" i="18"/>
  <c r="N14" i="18"/>
  <c r="M14" i="18"/>
  <c r="L14" i="18"/>
  <c r="K14" i="18"/>
  <c r="J14" i="18"/>
  <c r="I14" i="18"/>
  <c r="H14" i="18"/>
  <c r="G14" i="18"/>
  <c r="F14" i="18"/>
  <c r="E14" i="18"/>
  <c r="D14" i="18"/>
  <c r="C14" i="18"/>
  <c r="O13" i="18"/>
  <c r="N11" i="18"/>
  <c r="M11" i="18"/>
  <c r="L11" i="18"/>
  <c r="K11" i="18"/>
  <c r="J11" i="18"/>
  <c r="I11" i="18"/>
  <c r="H11" i="18"/>
  <c r="G11" i="18"/>
  <c r="F11" i="18"/>
  <c r="E11" i="18"/>
  <c r="D11" i="18"/>
  <c r="C11" i="18"/>
  <c r="N10" i="18"/>
  <c r="M10" i="18"/>
  <c r="L10" i="18"/>
  <c r="K10" i="18"/>
  <c r="J10" i="18"/>
  <c r="I10" i="18"/>
  <c r="H10" i="18"/>
  <c r="G10" i="18"/>
  <c r="F10" i="18"/>
  <c r="E10" i="18"/>
  <c r="D10" i="18"/>
  <c r="C10" i="18"/>
  <c r="O10" i="18" s="1"/>
  <c r="O9" i="18"/>
  <c r="N7" i="18"/>
  <c r="M7" i="18"/>
  <c r="L7" i="18"/>
  <c r="L54" i="18" s="1"/>
  <c r="K9" i="1" s="1"/>
  <c r="K7" i="18"/>
  <c r="J7" i="18"/>
  <c r="I7" i="18"/>
  <c r="H7" i="18"/>
  <c r="H54" i="18" s="1"/>
  <c r="G9" i="1" s="1"/>
  <c r="G7" i="18"/>
  <c r="F7" i="18"/>
  <c r="E7" i="18"/>
  <c r="D7" i="18"/>
  <c r="D54" i="18" s="1"/>
  <c r="C9" i="1" s="1"/>
  <c r="C7" i="18"/>
  <c r="N6" i="18"/>
  <c r="M6" i="18"/>
  <c r="L6" i="18"/>
  <c r="L53" i="18" s="1"/>
  <c r="K4" i="1" s="1"/>
  <c r="K21" i="13" s="1"/>
  <c r="K6" i="18"/>
  <c r="J6" i="18"/>
  <c r="I6" i="18"/>
  <c r="H6" i="18"/>
  <c r="H53" i="18" s="1"/>
  <c r="G4" i="1" s="1"/>
  <c r="G21" i="13" s="1"/>
  <c r="G6" i="18"/>
  <c r="F6" i="18"/>
  <c r="E6" i="18"/>
  <c r="D6" i="18"/>
  <c r="D53" i="18" s="1"/>
  <c r="C4" i="1" s="1"/>
  <c r="C21" i="13" s="1"/>
  <c r="C6" i="18"/>
  <c r="O5" i="18"/>
  <c r="M43" i="6"/>
  <c r="L43" i="6"/>
  <c r="K43" i="6"/>
  <c r="J43" i="6"/>
  <c r="I43" i="6"/>
  <c r="H43" i="6"/>
  <c r="G43" i="6"/>
  <c r="F43" i="6"/>
  <c r="E43" i="6"/>
  <c r="D43" i="6"/>
  <c r="C43" i="6"/>
  <c r="B43" i="6"/>
  <c r="O42" i="6"/>
  <c r="O41" i="6"/>
  <c r="O43" i="6" s="1"/>
  <c r="M38" i="6"/>
  <c r="L38" i="6"/>
  <c r="K38" i="6"/>
  <c r="J38" i="6"/>
  <c r="I38" i="6"/>
  <c r="H38" i="6"/>
  <c r="G38" i="6"/>
  <c r="F38" i="6"/>
  <c r="E38" i="6"/>
  <c r="D38" i="6"/>
  <c r="C38" i="6"/>
  <c r="B38" i="6"/>
  <c r="O37" i="6"/>
  <c r="O36" i="6"/>
  <c r="O35" i="6"/>
  <c r="O34" i="6"/>
  <c r="O38" i="6" s="1"/>
  <c r="M31" i="6"/>
  <c r="L31" i="6"/>
  <c r="K31" i="6"/>
  <c r="J31" i="6"/>
  <c r="I31" i="6"/>
  <c r="H31" i="6"/>
  <c r="G31" i="6"/>
  <c r="F31" i="6"/>
  <c r="E31" i="6"/>
  <c r="D31" i="6"/>
  <c r="C31" i="6"/>
  <c r="B31" i="6"/>
  <c r="O30" i="6"/>
  <c r="O29" i="6"/>
  <c r="O28" i="6"/>
  <c r="O27" i="6"/>
  <c r="O26" i="6"/>
  <c r="O25" i="6"/>
  <c r="O24" i="6"/>
  <c r="M21" i="6"/>
  <c r="M45" i="6" s="1"/>
  <c r="L21" i="6"/>
  <c r="K21" i="6"/>
  <c r="J21" i="6"/>
  <c r="I21" i="6"/>
  <c r="I45" i="6" s="1"/>
  <c r="H21" i="6"/>
  <c r="G21" i="6"/>
  <c r="F21" i="6"/>
  <c r="E21" i="6"/>
  <c r="E45" i="6" s="1"/>
  <c r="D21" i="6"/>
  <c r="C21" i="6"/>
  <c r="B21" i="6"/>
  <c r="O20" i="6"/>
  <c r="O19" i="6"/>
  <c r="O18" i="6"/>
  <c r="O17" i="6"/>
  <c r="O16" i="6"/>
  <c r="O15" i="6"/>
  <c r="O14" i="6"/>
  <c r="O8" i="6"/>
  <c r="O7" i="6"/>
  <c r="O6" i="6"/>
  <c r="O5" i="6"/>
  <c r="O4" i="6"/>
  <c r="O11" i="18" l="1"/>
  <c r="O34" i="8"/>
  <c r="O23" i="8"/>
  <c r="H54" i="8"/>
  <c r="G9" i="3" s="1"/>
  <c r="G26" i="3" s="1"/>
  <c r="O46" i="8"/>
  <c r="O35" i="8"/>
  <c r="I53" i="18"/>
  <c r="H4" i="1" s="1"/>
  <c r="H21" i="13" s="1"/>
  <c r="F54" i="18"/>
  <c r="E9" i="1" s="1"/>
  <c r="E32" i="1" s="1"/>
  <c r="J54" i="18"/>
  <c r="I9" i="1" s="1"/>
  <c r="I32" i="1" s="1"/>
  <c r="O18" i="18"/>
  <c r="O34" i="18"/>
  <c r="O50" i="18"/>
  <c r="O51" i="18"/>
  <c r="E53" i="18"/>
  <c r="D4" i="1" s="1"/>
  <c r="D21" i="13" s="1"/>
  <c r="O15" i="18"/>
  <c r="O30" i="18"/>
  <c r="N54" i="18"/>
  <c r="M9" i="1" s="1"/>
  <c r="M26" i="1" s="1"/>
  <c r="M22" i="13" s="1"/>
  <c r="O19" i="18"/>
  <c r="O35" i="18"/>
  <c r="B112" i="18"/>
  <c r="O51" i="8"/>
  <c r="O31" i="8"/>
  <c r="O30" i="8"/>
  <c r="O19" i="8"/>
  <c r="L54" i="8"/>
  <c r="K9" i="3" s="1"/>
  <c r="K26" i="3" s="1"/>
  <c r="G206" i="3" s="1"/>
  <c r="L53" i="8"/>
  <c r="K4" i="3" s="1"/>
  <c r="B30" i="4" s="1"/>
  <c r="H53" i="8"/>
  <c r="G4" i="3" s="1"/>
  <c r="G53" i="18"/>
  <c r="F4" i="1" s="1"/>
  <c r="F21" i="13" s="1"/>
  <c r="K53" i="18"/>
  <c r="J4" i="1" s="1"/>
  <c r="J21" i="13" s="1"/>
  <c r="C54" i="18"/>
  <c r="B9" i="1" s="1"/>
  <c r="B32" i="1" s="1"/>
  <c r="G54" i="18"/>
  <c r="F9" i="1" s="1"/>
  <c r="F26" i="1" s="1"/>
  <c r="F22" i="13" s="1"/>
  <c r="K54" i="18"/>
  <c r="J9" i="1" s="1"/>
  <c r="J26" i="1" s="1"/>
  <c r="J22" i="13" s="1"/>
  <c r="O22" i="18"/>
  <c r="O23" i="18"/>
  <c r="O38" i="18"/>
  <c r="O39" i="18"/>
  <c r="O38" i="8"/>
  <c r="O27" i="8"/>
  <c r="O26" i="8"/>
  <c r="K54" i="8"/>
  <c r="J9" i="3" s="1"/>
  <c r="J32" i="3" s="1"/>
  <c r="F207" i="3" s="1"/>
  <c r="G54" i="8"/>
  <c r="F9" i="3" s="1"/>
  <c r="F32" i="3" s="1"/>
  <c r="C54" i="8"/>
  <c r="B9" i="3" s="1"/>
  <c r="B32" i="3" s="1"/>
  <c r="K53" i="8"/>
  <c r="J4" i="3" s="1"/>
  <c r="G53" i="8"/>
  <c r="F4" i="3" s="1"/>
  <c r="C53" i="8"/>
  <c r="C58" i="8" s="1"/>
  <c r="B31" i="3" s="1"/>
  <c r="H205" i="3" s="1"/>
  <c r="O15" i="8"/>
  <c r="O14" i="8"/>
  <c r="N54" i="8"/>
  <c r="M9" i="3" s="1"/>
  <c r="M26" i="3" s="1"/>
  <c r="I206" i="3" s="1"/>
  <c r="J54" i="8"/>
  <c r="I9" i="3" s="1"/>
  <c r="I26" i="3" s="1"/>
  <c r="E206" i="3" s="1"/>
  <c r="F54" i="8"/>
  <c r="E9" i="3" s="1"/>
  <c r="E32" i="3" s="1"/>
  <c r="N53" i="8"/>
  <c r="M4" i="3" s="1"/>
  <c r="B32" i="4" s="1"/>
  <c r="J53" i="8"/>
  <c r="I4" i="3" s="1"/>
  <c r="B26" i="4" s="1"/>
  <c r="F53" i="8"/>
  <c r="E4" i="3" s="1"/>
  <c r="B20" i="4" s="1"/>
  <c r="O47" i="8"/>
  <c r="M53" i="18"/>
  <c r="L4" i="1" s="1"/>
  <c r="L21" i="13" s="1"/>
  <c r="O14" i="18"/>
  <c r="O31" i="18"/>
  <c r="O46" i="18"/>
  <c r="O47" i="18"/>
  <c r="O43" i="8"/>
  <c r="O42" i="8"/>
  <c r="O22" i="8"/>
  <c r="O11" i="8"/>
  <c r="O10" i="8"/>
  <c r="M54" i="8"/>
  <c r="L9" i="3" s="1"/>
  <c r="L32" i="3" s="1"/>
  <c r="I54" i="8"/>
  <c r="H9" i="3" s="1"/>
  <c r="H26" i="3" s="1"/>
  <c r="E54" i="8"/>
  <c r="D9" i="3" s="1"/>
  <c r="D32" i="3" s="1"/>
  <c r="M53" i="8"/>
  <c r="L4" i="3" s="1"/>
  <c r="B31" i="4" s="1"/>
  <c r="I53" i="8"/>
  <c r="H4" i="3" s="1"/>
  <c r="B25" i="4" s="1"/>
  <c r="E53" i="8"/>
  <c r="D4" i="3" s="1"/>
  <c r="B17" i="4" s="1"/>
  <c r="K58" i="18"/>
  <c r="J31" i="1" s="1"/>
  <c r="G58" i="18"/>
  <c r="F31" i="1" s="1"/>
  <c r="B21" i="2" s="1"/>
  <c r="M58" i="18"/>
  <c r="L31" i="1" s="1"/>
  <c r="I58" i="18"/>
  <c r="H31" i="1" s="1"/>
  <c r="E58" i="18"/>
  <c r="E57" i="18" s="1"/>
  <c r="L58" i="18"/>
  <c r="L57" i="18" s="1"/>
  <c r="H58" i="18"/>
  <c r="H57" i="18" s="1"/>
  <c r="D58" i="18"/>
  <c r="D57" i="18" s="1"/>
  <c r="Y12" i="1"/>
  <c r="E18" i="2" s="1"/>
  <c r="Y11" i="1"/>
  <c r="Z11" i="1" s="1"/>
  <c r="Y15" i="1"/>
  <c r="Z15" i="1" s="1"/>
  <c r="Y13" i="1"/>
  <c r="Z13" i="1" s="1"/>
  <c r="Y10" i="1"/>
  <c r="Z10" i="1" s="1"/>
  <c r="Y24" i="3"/>
  <c r="Z24" i="3" s="1"/>
  <c r="Y21" i="3"/>
  <c r="Z21" i="3" s="1"/>
  <c r="Y19" i="3"/>
  <c r="Z19" i="3" s="1"/>
  <c r="Z23" i="3"/>
  <c r="E29" i="4"/>
  <c r="Y11" i="3"/>
  <c r="Z11" i="3" s="1"/>
  <c r="Y15" i="3"/>
  <c r="Z15" i="3" s="1"/>
  <c r="Y13" i="3"/>
  <c r="Z13" i="3" s="1"/>
  <c r="Y17" i="3"/>
  <c r="Z17" i="3" s="1"/>
  <c r="E20" i="2"/>
  <c r="Z14" i="1"/>
  <c r="E24" i="2"/>
  <c r="Z18" i="1"/>
  <c r="Z22" i="1"/>
  <c r="E28" i="2"/>
  <c r="Z17" i="1"/>
  <c r="E23" i="2"/>
  <c r="Z19" i="1"/>
  <c r="E25" i="2"/>
  <c r="Z23" i="1"/>
  <c r="E29" i="2"/>
  <c r="Z21" i="1"/>
  <c r="E27" i="2"/>
  <c r="Z16" i="1"/>
  <c r="E22" i="2"/>
  <c r="Z20" i="1"/>
  <c r="E26" i="2"/>
  <c r="Z24" i="1"/>
  <c r="E30" i="2"/>
  <c r="Z14" i="3"/>
  <c r="Y20" i="3"/>
  <c r="Z20" i="3" s="1"/>
  <c r="Y22" i="3"/>
  <c r="Z22" i="3" s="1"/>
  <c r="Y16" i="3"/>
  <c r="Z16" i="3" s="1"/>
  <c r="Y12" i="3"/>
  <c r="Z12" i="3" s="1"/>
  <c r="Y10" i="3"/>
  <c r="Z10" i="3" s="1"/>
  <c r="Y18" i="3"/>
  <c r="Z18" i="3" s="1"/>
  <c r="O7" i="8"/>
  <c r="B112" i="8"/>
  <c r="B114" i="8" s="1"/>
  <c r="G32" i="3"/>
  <c r="O6" i="8"/>
  <c r="B22" i="4"/>
  <c r="D54" i="8"/>
  <c r="C9" i="3" s="1"/>
  <c r="E17" i="2"/>
  <c r="M32" i="1"/>
  <c r="K32" i="1"/>
  <c r="K26" i="1"/>
  <c r="C32" i="1"/>
  <c r="C26" i="1"/>
  <c r="G32" i="1"/>
  <c r="G26" i="1"/>
  <c r="E54" i="18"/>
  <c r="D9" i="1" s="1"/>
  <c r="I54" i="18"/>
  <c r="H9" i="1" s="1"/>
  <c r="H32" i="1" s="1"/>
  <c r="M54" i="18"/>
  <c r="L9" i="1" s="1"/>
  <c r="L32" i="1" s="1"/>
  <c r="O6" i="18"/>
  <c r="F53" i="18"/>
  <c r="J53" i="18"/>
  <c r="N53" i="18"/>
  <c r="B45" i="6"/>
  <c r="B47" i="6" s="1"/>
  <c r="F45" i="6"/>
  <c r="F47" i="6" s="1"/>
  <c r="J45" i="6"/>
  <c r="J47" i="6" s="1"/>
  <c r="C45" i="6"/>
  <c r="K45" i="6"/>
  <c r="O31" i="6"/>
  <c r="G45" i="6"/>
  <c r="O21" i="6"/>
  <c r="D45" i="6"/>
  <c r="H45" i="6"/>
  <c r="L45" i="6"/>
  <c r="E21" i="2"/>
  <c r="F2" i="18"/>
  <c r="D3" i="1"/>
  <c r="D3" i="6"/>
  <c r="J32" i="1"/>
  <c r="F32" i="1"/>
  <c r="H32" i="3"/>
  <c r="D218" i="3"/>
  <c r="D216" i="3"/>
  <c r="C206" i="3"/>
  <c r="L207" i="3"/>
  <c r="F205" i="3"/>
  <c r="C204" i="3"/>
  <c r="J205" i="3"/>
  <c r="B205" i="3"/>
  <c r="G204" i="3"/>
  <c r="F204" i="3"/>
  <c r="I205" i="3"/>
  <c r="D206" i="3"/>
  <c r="G207" i="3"/>
  <c r="B204" i="3"/>
  <c r="E205" i="3"/>
  <c r="M205" i="3"/>
  <c r="M207" i="3"/>
  <c r="I204" i="3"/>
  <c r="D205" i="3"/>
  <c r="L205" i="3"/>
  <c r="J207" i="3"/>
  <c r="C217" i="3"/>
  <c r="C215" i="3"/>
  <c r="C214" i="3"/>
  <c r="B217" i="3"/>
  <c r="B214" i="3"/>
  <c r="E217" i="3"/>
  <c r="E214" i="3"/>
  <c r="B215" i="3"/>
  <c r="E215" i="3"/>
  <c r="D204" i="3"/>
  <c r="L204" i="3"/>
  <c r="C205" i="3"/>
  <c r="G205" i="3"/>
  <c r="K205" i="3"/>
  <c r="E207" i="3"/>
  <c r="I207" i="3"/>
  <c r="D53" i="8"/>
  <c r="C217" i="1"/>
  <c r="C215" i="1"/>
  <c r="C214" i="1"/>
  <c r="D214" i="1"/>
  <c r="B217" i="1"/>
  <c r="B215" i="1"/>
  <c r="B214" i="1"/>
  <c r="E217" i="1"/>
  <c r="E215" i="1"/>
  <c r="E214" i="1"/>
  <c r="K10" i="6"/>
  <c r="K47" i="6" s="1"/>
  <c r="D10" i="6"/>
  <c r="H10" i="6"/>
  <c r="L10" i="6"/>
  <c r="G10" i="6"/>
  <c r="E10" i="6"/>
  <c r="E47" i="6" s="1"/>
  <c r="I10" i="6"/>
  <c r="I47" i="6" s="1"/>
  <c r="M10" i="6"/>
  <c r="M47" i="6" s="1"/>
  <c r="O7" i="18"/>
  <c r="C53" i="18"/>
  <c r="B114" i="18" l="1"/>
  <c r="E28" i="12" s="1"/>
  <c r="G31" i="1"/>
  <c r="B22" i="2" s="1"/>
  <c r="M204" i="3"/>
  <c r="E204" i="3"/>
  <c r="B27" i="2"/>
  <c r="H204" i="3"/>
  <c r="I26" i="1"/>
  <c r="I22" i="13" s="1"/>
  <c r="F26" i="3"/>
  <c r="B206" i="3" s="1"/>
  <c r="D211" i="3" s="1"/>
  <c r="G33" i="3"/>
  <c r="I57" i="8"/>
  <c r="F57" i="8"/>
  <c r="B4" i="3"/>
  <c r="J204" i="3" s="1"/>
  <c r="C57" i="8"/>
  <c r="E26" i="3"/>
  <c r="B26" i="3"/>
  <c r="J206" i="3" s="1"/>
  <c r="L57" i="8"/>
  <c r="K33" i="3"/>
  <c r="E57" i="8"/>
  <c r="L26" i="3"/>
  <c r="L28" i="3" s="1"/>
  <c r="B33" i="3"/>
  <c r="H28" i="3"/>
  <c r="M28" i="3"/>
  <c r="D26" i="3"/>
  <c r="D33" i="3"/>
  <c r="F33" i="3"/>
  <c r="H33" i="3"/>
  <c r="M33" i="3"/>
  <c r="J33" i="3"/>
  <c r="O31" i="3"/>
  <c r="D31" i="1"/>
  <c r="B17" i="2" s="1"/>
  <c r="K57" i="8"/>
  <c r="B27" i="4"/>
  <c r="B28" i="4" s="1"/>
  <c r="B21" i="4"/>
  <c r="B23" i="4" s="1"/>
  <c r="N57" i="8"/>
  <c r="H57" i="8"/>
  <c r="G28" i="3"/>
  <c r="K28" i="3"/>
  <c r="B25" i="2"/>
  <c r="M57" i="18"/>
  <c r="B26" i="1"/>
  <c r="B22" i="13" s="1"/>
  <c r="J28" i="1"/>
  <c r="F28" i="1"/>
  <c r="J57" i="8"/>
  <c r="G57" i="8"/>
  <c r="J26" i="3"/>
  <c r="L33" i="3"/>
  <c r="O9" i="3"/>
  <c r="O26" i="3" s="1"/>
  <c r="X27" i="3" s="1"/>
  <c r="X28" i="3" s="1"/>
  <c r="X29" i="3" s="1"/>
  <c r="G47" i="6"/>
  <c r="M57" i="8"/>
  <c r="E26" i="1"/>
  <c r="E22" i="13" s="1"/>
  <c r="I28" i="3"/>
  <c r="C28" i="1"/>
  <c r="C22" i="13"/>
  <c r="G28" i="1"/>
  <c r="G22" i="13"/>
  <c r="K28" i="1"/>
  <c r="K22" i="13"/>
  <c r="E19" i="2"/>
  <c r="E30" i="4"/>
  <c r="G57" i="18"/>
  <c r="F33" i="1"/>
  <c r="F35" i="1" s="1"/>
  <c r="K57" i="18"/>
  <c r="K31" i="1"/>
  <c r="B30" i="2" s="1"/>
  <c r="I57" i="18"/>
  <c r="M4" i="1"/>
  <c r="N58" i="18"/>
  <c r="M31" i="1" s="1"/>
  <c r="I4" i="1"/>
  <c r="I21" i="13" s="1"/>
  <c r="J58" i="18"/>
  <c r="I31" i="1" s="1"/>
  <c r="H26" i="1"/>
  <c r="C31" i="1"/>
  <c r="E4" i="1"/>
  <c r="E21" i="13" s="1"/>
  <c r="F58" i="18"/>
  <c r="E31" i="1" s="1"/>
  <c r="B4" i="1"/>
  <c r="C58" i="18"/>
  <c r="B31" i="1" s="1"/>
  <c r="L47" i="6"/>
  <c r="E16" i="2"/>
  <c r="Z12" i="1"/>
  <c r="E24" i="4"/>
  <c r="B15" i="4"/>
  <c r="E22" i="4"/>
  <c r="E28" i="4"/>
  <c r="E17" i="4"/>
  <c r="E25" i="4"/>
  <c r="E27" i="4"/>
  <c r="E26" i="4"/>
  <c r="E23" i="4"/>
  <c r="E18" i="4"/>
  <c r="E19" i="4"/>
  <c r="E21" i="4"/>
  <c r="E16" i="4"/>
  <c r="O54" i="8"/>
  <c r="O53" i="8"/>
  <c r="C4" i="3"/>
  <c r="K204" i="3" s="1"/>
  <c r="B33" i="4"/>
  <c r="C32" i="3"/>
  <c r="O32" i="3" s="1"/>
  <c r="C26" i="3"/>
  <c r="K206" i="3" s="1"/>
  <c r="G33" i="1"/>
  <c r="O54" i="18"/>
  <c r="L26" i="1"/>
  <c r="H33" i="1"/>
  <c r="D32" i="1"/>
  <c r="O32" i="1" s="1"/>
  <c r="D26" i="1"/>
  <c r="O9" i="1"/>
  <c r="O26" i="1" s="1"/>
  <c r="D47" i="6"/>
  <c r="O45" i="6"/>
  <c r="I6" i="12" s="1"/>
  <c r="H47" i="6"/>
  <c r="L33" i="1"/>
  <c r="B31" i="2"/>
  <c r="J33" i="1"/>
  <c r="G2" i="18"/>
  <c r="E3" i="1"/>
  <c r="E3" i="6"/>
  <c r="B207" i="3"/>
  <c r="B208" i="3" s="1"/>
  <c r="F208" i="3"/>
  <c r="D207" i="3"/>
  <c r="D208" i="3" s="1"/>
  <c r="G208" i="3"/>
  <c r="M208" i="3"/>
  <c r="L208" i="3"/>
  <c r="O205" i="3"/>
  <c r="E208" i="3"/>
  <c r="I33" i="3"/>
  <c r="J208" i="3"/>
  <c r="H206" i="3"/>
  <c r="C216" i="3"/>
  <c r="H207" i="3"/>
  <c r="H208" i="3" s="1"/>
  <c r="B216" i="3"/>
  <c r="D210" i="3"/>
  <c r="E33" i="3"/>
  <c r="G210" i="3"/>
  <c r="C207" i="3"/>
  <c r="C208" i="3" s="1"/>
  <c r="I208" i="3"/>
  <c r="O58" i="8"/>
  <c r="D216" i="1"/>
  <c r="D218" i="1"/>
  <c r="O53" i="18"/>
  <c r="B218" i="3" l="1"/>
  <c r="F28" i="3"/>
  <c r="G35" i="1"/>
  <c r="E216" i="3"/>
  <c r="N57" i="18"/>
  <c r="M210" i="3"/>
  <c r="M33" i="1"/>
  <c r="O204" i="3"/>
  <c r="D215" i="3"/>
  <c r="J210" i="3"/>
  <c r="K207" i="3"/>
  <c r="K208" i="3" s="1"/>
  <c r="G35" i="3"/>
  <c r="E28" i="3"/>
  <c r="E35" i="3" s="1"/>
  <c r="M206" i="3"/>
  <c r="J28" i="3"/>
  <c r="J35" i="3" s="1"/>
  <c r="F206" i="3"/>
  <c r="D28" i="3"/>
  <c r="D35" i="3" s="1"/>
  <c r="L206" i="3"/>
  <c r="E218" i="3" s="1"/>
  <c r="B28" i="3"/>
  <c r="B35" i="3" s="1"/>
  <c r="M35" i="3"/>
  <c r="K35" i="3"/>
  <c r="H35" i="3"/>
  <c r="F35" i="3"/>
  <c r="I35" i="3"/>
  <c r="L35" i="3"/>
  <c r="C28" i="3"/>
  <c r="E28" i="1"/>
  <c r="Z9" i="3"/>
  <c r="Z26" i="3" s="1"/>
  <c r="E15" i="4"/>
  <c r="J35" i="1"/>
  <c r="O31" i="1"/>
  <c r="B28" i="1"/>
  <c r="B21" i="13"/>
  <c r="M28" i="1"/>
  <c r="M21" i="13"/>
  <c r="D28" i="1"/>
  <c r="D22" i="13"/>
  <c r="H28" i="1"/>
  <c r="H35" i="1" s="1"/>
  <c r="H22" i="13"/>
  <c r="L28" i="1"/>
  <c r="L35" i="1" s="1"/>
  <c r="L22" i="13"/>
  <c r="X27" i="1"/>
  <c r="I7" i="12"/>
  <c r="K33" i="1"/>
  <c r="K35" i="1" s="1"/>
  <c r="B32" i="2"/>
  <c r="E33" i="1"/>
  <c r="O58" i="18"/>
  <c r="B26" i="2"/>
  <c r="I28" i="1"/>
  <c r="I33" i="1"/>
  <c r="B20" i="2"/>
  <c r="J57" i="18"/>
  <c r="F57" i="18"/>
  <c r="B16" i="2"/>
  <c r="C33" i="1"/>
  <c r="C35" i="1" s="1"/>
  <c r="O4" i="1"/>
  <c r="B15" i="2"/>
  <c r="Y9" i="1"/>
  <c r="Z9" i="1" s="1"/>
  <c r="Z26" i="1" s="1"/>
  <c r="B33" i="1"/>
  <c r="D33" i="1"/>
  <c r="D35" i="1" s="1"/>
  <c r="E31" i="4"/>
  <c r="X28" i="1"/>
  <c r="X29" i="1" s="1"/>
  <c r="C33" i="3"/>
  <c r="B16" i="4"/>
  <c r="B18" i="4" s="1"/>
  <c r="B35" i="4" s="1"/>
  <c r="B4" i="4" s="1"/>
  <c r="O4" i="3"/>
  <c r="X33" i="3" s="1"/>
  <c r="H2" i="18"/>
  <c r="F3" i="6"/>
  <c r="F3" i="1"/>
  <c r="J211" i="3"/>
  <c r="D217" i="3"/>
  <c r="D57" i="8"/>
  <c r="O57" i="8" s="1"/>
  <c r="C10" i="6"/>
  <c r="C47" i="6" s="1"/>
  <c r="O9" i="6"/>
  <c r="O10" i="6" s="1"/>
  <c r="O47" i="6" s="1"/>
  <c r="C57" i="18"/>
  <c r="M35" i="1" l="1"/>
  <c r="M211" i="3"/>
  <c r="G211" i="3"/>
  <c r="C218" i="3"/>
  <c r="O206" i="3"/>
  <c r="O207" i="3"/>
  <c r="O208" i="3" s="1"/>
  <c r="C35" i="3"/>
  <c r="X33" i="1"/>
  <c r="E35" i="1"/>
  <c r="B35" i="1"/>
  <c r="B40" i="1" s="1"/>
  <c r="C39" i="1" s="1"/>
  <c r="C40" i="1" s="1"/>
  <c r="D39" i="1" s="1"/>
  <c r="D40" i="1" s="1"/>
  <c r="E39" i="1" s="1"/>
  <c r="O28" i="1"/>
  <c r="O57" i="18"/>
  <c r="O33" i="1"/>
  <c r="E8" i="2" s="1"/>
  <c r="I35" i="1"/>
  <c r="O28" i="3"/>
  <c r="O33" i="3"/>
  <c r="E8" i="4" s="1"/>
  <c r="I2" i="18"/>
  <c r="G3" i="1"/>
  <c r="G3" i="6"/>
  <c r="E40" i="1" l="1"/>
  <c r="F39" i="1" s="1"/>
  <c r="F40" i="1" s="1"/>
  <c r="G39" i="1" s="1"/>
  <c r="G40" i="1" s="1"/>
  <c r="H39" i="1" s="1"/>
  <c r="H40" i="1" s="1"/>
  <c r="I39" i="1" s="1"/>
  <c r="I40" i="1" s="1"/>
  <c r="J39" i="1" s="1"/>
  <c r="J40" i="1" s="1"/>
  <c r="K39" i="1" s="1"/>
  <c r="K40" i="1" s="1"/>
  <c r="L39" i="1" s="1"/>
  <c r="L40" i="1" s="1"/>
  <c r="M39" i="1" s="1"/>
  <c r="M40" i="1" s="1"/>
  <c r="B6" i="3" s="1"/>
  <c r="B39" i="3" s="1"/>
  <c r="B40" i="3" s="1"/>
  <c r="C39" i="3" s="1"/>
  <c r="C40" i="3" s="1"/>
  <c r="D39" i="3" s="1"/>
  <c r="D40" i="3" s="1"/>
  <c r="E39" i="3" s="1"/>
  <c r="E40" i="3" s="1"/>
  <c r="F39" i="3" s="1"/>
  <c r="F40" i="3" s="1"/>
  <c r="G39" i="3" s="1"/>
  <c r="G40" i="3" s="1"/>
  <c r="H39" i="3" s="1"/>
  <c r="H40" i="3" s="1"/>
  <c r="I39" i="3" s="1"/>
  <c r="I40" i="3" s="1"/>
  <c r="J39" i="3" s="1"/>
  <c r="J40" i="3" s="1"/>
  <c r="K39" i="3" s="1"/>
  <c r="K40" i="3" s="1"/>
  <c r="L39" i="3" s="1"/>
  <c r="L40" i="3" s="1"/>
  <c r="M39" i="3" s="1"/>
  <c r="M40" i="3" s="1"/>
  <c r="X31" i="1"/>
  <c r="O35" i="1"/>
  <c r="E10" i="2" s="1"/>
  <c r="B11" i="10" s="1"/>
  <c r="O35" i="3"/>
  <c r="X31" i="3"/>
  <c r="J2" i="18"/>
  <c r="H3" i="1"/>
  <c r="H3" i="6"/>
  <c r="O42" i="1" l="1"/>
  <c r="O42" i="3"/>
  <c r="E10" i="4"/>
  <c r="C11" i="10" s="1"/>
  <c r="E4" i="4"/>
  <c r="K2" i="18"/>
  <c r="I3" i="1"/>
  <c r="I3" i="6"/>
  <c r="E6" i="4" l="1"/>
  <c r="L2" i="18"/>
  <c r="J3" i="6"/>
  <c r="J3" i="1"/>
  <c r="M2" i="18" l="1"/>
  <c r="K3" i="1"/>
  <c r="K3" i="6"/>
  <c r="N2" i="18" l="1"/>
  <c r="L3" i="1"/>
  <c r="L3" i="6"/>
  <c r="M3" i="1" l="1"/>
  <c r="G204" i="1" s="1"/>
  <c r="M3" i="6"/>
  <c r="K204" i="1" l="1"/>
  <c r="H205" i="1"/>
  <c r="B207" i="1"/>
  <c r="B205" i="1"/>
  <c r="I205" i="1"/>
  <c r="G206" i="1"/>
  <c r="L204" i="1"/>
  <c r="D207" i="1"/>
  <c r="M204" i="1"/>
  <c r="F204" i="1"/>
  <c r="J206" i="1"/>
  <c r="D205" i="1"/>
  <c r="F205" i="1"/>
  <c r="J207" i="1"/>
  <c r="B206" i="1"/>
  <c r="F206" i="1"/>
  <c r="K205" i="1"/>
  <c r="H207" i="1"/>
  <c r="K207" i="1"/>
  <c r="C207" i="1"/>
  <c r="K206" i="1"/>
  <c r="E205" i="1"/>
  <c r="L205" i="1"/>
  <c r="B204" i="1"/>
  <c r="E204" i="1"/>
  <c r="M205" i="1"/>
  <c r="D204" i="1"/>
  <c r="L206" i="1"/>
  <c r="M207" i="1"/>
  <c r="C205" i="1"/>
  <c r="E207" i="1"/>
  <c r="I204" i="1"/>
  <c r="C204" i="1"/>
  <c r="G205" i="1"/>
  <c r="M206" i="1"/>
  <c r="F207" i="1"/>
  <c r="J205" i="1"/>
  <c r="C206" i="1"/>
  <c r="D206" i="1"/>
  <c r="L207" i="1"/>
  <c r="J204" i="1"/>
  <c r="I207" i="1"/>
  <c r="I206" i="1"/>
  <c r="G207" i="1"/>
  <c r="E206" i="1"/>
  <c r="H206" i="1"/>
  <c r="H204" i="1"/>
  <c r="H208" i="1" l="1"/>
  <c r="B208" i="1"/>
  <c r="I208" i="1"/>
  <c r="M210" i="1"/>
  <c r="E216" i="1"/>
  <c r="C208" i="1"/>
  <c r="O205" i="1"/>
  <c r="J208" i="1"/>
  <c r="D208" i="1"/>
  <c r="O207" i="1"/>
  <c r="L208" i="1"/>
  <c r="M211" i="1"/>
  <c r="E218" i="1"/>
  <c r="K208" i="1"/>
  <c r="O206" i="1"/>
  <c r="D211" i="1"/>
  <c r="B218" i="1"/>
  <c r="G208" i="1"/>
  <c r="M208" i="1"/>
  <c r="E208" i="1"/>
  <c r="D217" i="1"/>
  <c r="J211" i="1"/>
  <c r="C216" i="1"/>
  <c r="G210" i="1"/>
  <c r="F208" i="1"/>
  <c r="D215" i="1"/>
  <c r="J210" i="1"/>
  <c r="G211" i="1"/>
  <c r="C218" i="1"/>
  <c r="D210" i="1"/>
  <c r="O204" i="1"/>
  <c r="B216" i="1"/>
  <c r="O208" i="1" l="1"/>
  <c r="A3" i="10"/>
  <c r="A2" i="10"/>
  <c r="G13" i="12" l="1"/>
  <c r="G10" i="12" l="1"/>
  <c r="B22" i="9" l="1"/>
  <c r="D26" i="9" s="1"/>
  <c r="E22" i="9"/>
  <c r="D27" i="9" s="1"/>
  <c r="B20" i="13" l="1"/>
  <c r="G14" i="12" l="1"/>
  <c r="D17" i="12" s="1"/>
  <c r="D28" i="9"/>
  <c r="A15" i="2" l="1"/>
  <c r="C20" i="13"/>
  <c r="A15" i="12"/>
  <c r="G15" i="12" s="1"/>
  <c r="A19" i="12" l="1"/>
  <c r="A16" i="2"/>
  <c r="A17" i="2"/>
  <c r="D20" i="13"/>
  <c r="A17" i="12"/>
  <c r="G17" i="12" s="1"/>
  <c r="D19" i="12" s="1"/>
  <c r="D21" i="12" s="1"/>
  <c r="G19" i="12" l="1"/>
  <c r="E20" i="13"/>
  <c r="A20" i="2" l="1"/>
  <c r="F20" i="13"/>
  <c r="A21" i="2" l="1"/>
  <c r="G20" i="13"/>
  <c r="A22" i="2" l="1"/>
  <c r="H20" i="13"/>
  <c r="A25" i="2" l="1"/>
  <c r="I20" i="13"/>
  <c r="A26" i="2" l="1"/>
  <c r="J20" i="13"/>
  <c r="A27" i="2" l="1"/>
  <c r="K20" i="13"/>
  <c r="A30" i="2" l="1"/>
  <c r="L20" i="13"/>
  <c r="A31" i="2" l="1"/>
  <c r="M20" i="13"/>
  <c r="A32" i="2" l="1"/>
  <c r="M14" i="12" l="1"/>
  <c r="B18" i="2" l="1"/>
  <c r="B23" i="13"/>
  <c r="B33" i="2"/>
  <c r="B23" i="2"/>
  <c r="O21" i="13"/>
  <c r="B28" i="2"/>
  <c r="O22" i="13" l="1"/>
  <c r="C23" i="13"/>
  <c r="D23" i="13" s="1"/>
  <c r="E23" i="13" s="1"/>
  <c r="F23" i="13" s="1"/>
  <c r="G23" i="13" s="1"/>
  <c r="H23" i="13" s="1"/>
  <c r="I23" i="13" s="1"/>
  <c r="J23" i="13" s="1"/>
  <c r="K23" i="13" s="1"/>
  <c r="L23" i="13" s="1"/>
  <c r="M23" i="13" s="1"/>
  <c r="O23" i="13" s="1"/>
  <c r="E15" i="2"/>
  <c r="E31" i="2" s="1"/>
  <c r="B35" i="2"/>
  <c r="B4" i="2" s="1"/>
  <c r="A21" i="12"/>
  <c r="I8" i="12"/>
  <c r="E4" i="2" l="1"/>
  <c r="B9" i="10" s="1"/>
  <c r="G21" i="12"/>
  <c r="G22" i="12" s="1"/>
  <c r="M11" i="12" s="1"/>
  <c r="G23" i="12"/>
  <c r="B7" i="10"/>
  <c r="E6" i="2" l="1"/>
  <c r="C9" i="10"/>
  <c r="G24" i="12"/>
  <c r="G25" i="12"/>
  <c r="M10" i="12"/>
  <c r="C7" i="10" l="1"/>
  <c r="G26" i="12"/>
  <c r="M12" i="12" s="1"/>
  <c r="M13" i="12"/>
  <c r="E29" i="12"/>
  <c r="E30" i="12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4251A7E-7185-4B1E-9770-EA079E8E22B8}" keepAlive="1" name="Query - Table1" description="Connection to the 'Table1' query in the workbook." type="5" refreshedVersion="6" background="1" saveData="1">
    <dbPr connection="Provider=Microsoft.Mashup.OleDb.1;Data Source=$Workbook$;Location=Table1;Extended Properties=&quot;&quot;" command="SELECT * FROM [Table1]"/>
  </connection>
  <connection id="2" xr16:uid="{DB5ACBB9-76AD-4AC0-9D6F-284544F8FA7E}" keepAlive="1" name="Query - Table1 (2)" description="Connection to the 'Table1 (2)' query in the workbook." type="5" refreshedVersion="6" background="1" saveData="1">
    <dbPr connection="Provider=Microsoft.Mashup.OleDb.1;Data Source=$Workbook$;Location=&quot;Table1 (2)&quot;;Extended Properties=&quot;&quot;" command="SELECT * FROM [Table1 (2)]"/>
  </connection>
</connections>
</file>

<file path=xl/sharedStrings.xml><?xml version="1.0" encoding="utf-8"?>
<sst xmlns="http://schemas.openxmlformats.org/spreadsheetml/2006/main" count="518" uniqueCount="310">
  <si>
    <t>Month</t>
  </si>
  <si>
    <t>Advertising</t>
  </si>
  <si>
    <t>Purchases - Plant &amp; Equipment</t>
  </si>
  <si>
    <t>Rent or Lease Payments</t>
  </si>
  <si>
    <t>Repairs &amp; Maintenance</t>
  </si>
  <si>
    <t>Other</t>
  </si>
  <si>
    <t>First Year</t>
  </si>
  <si>
    <t>Income</t>
  </si>
  <si>
    <t>Expenditure</t>
  </si>
  <si>
    <t>MONTH</t>
  </si>
  <si>
    <t>TOTAL</t>
  </si>
  <si>
    <t>TOTAL EXPENSES</t>
  </si>
  <si>
    <t>12 Months</t>
  </si>
  <si>
    <t>Electricity &amp; Gas</t>
  </si>
  <si>
    <t xml:space="preserve"> </t>
  </si>
  <si>
    <t>Second Year</t>
  </si>
  <si>
    <t>Total</t>
  </si>
  <si>
    <t>(Cost)</t>
  </si>
  <si>
    <t>(Value)</t>
  </si>
  <si>
    <t>Total Value</t>
  </si>
  <si>
    <t>To Be Purchased</t>
  </si>
  <si>
    <t>OWNED</t>
  </si>
  <si>
    <t>DESCRIPTION</t>
  </si>
  <si>
    <t>Dental Fees</t>
  </si>
  <si>
    <t>Gifts/Holidays</t>
  </si>
  <si>
    <t>Variable Infrequent Expenses</t>
  </si>
  <si>
    <t>Annual Subscriptions</t>
  </si>
  <si>
    <t>Rates &amp; Taxes</t>
  </si>
  <si>
    <t>Fixed Infrequent Expenses</t>
  </si>
  <si>
    <t>Telephone</t>
  </si>
  <si>
    <t>Medical Expenses</t>
  </si>
  <si>
    <t>Recreation</t>
  </si>
  <si>
    <t>Clothing</t>
  </si>
  <si>
    <t>Power &amp; Gas</t>
  </si>
  <si>
    <t>Food</t>
  </si>
  <si>
    <t>Variable Monthly Expenses</t>
  </si>
  <si>
    <t>Credit Cards</t>
  </si>
  <si>
    <t>Child Care</t>
  </si>
  <si>
    <t>Fixed Monthly Expenses</t>
  </si>
  <si>
    <t>EXPENSES</t>
  </si>
  <si>
    <t>TOTAL INCOME</t>
  </si>
  <si>
    <t>INCOME</t>
  </si>
  <si>
    <t>ITEM OR SERVICE</t>
  </si>
  <si>
    <t>FULL YEAR</t>
  </si>
  <si>
    <t xml:space="preserve">PLEASE NOTE: In a partnership application each partner's financial details to be shown </t>
  </si>
  <si>
    <t>(a) - (b)</t>
  </si>
  <si>
    <t>Personal Net Worth</t>
  </si>
  <si>
    <t>(b)</t>
  </si>
  <si>
    <t>Total Liabilities</t>
  </si>
  <si>
    <t>(a)</t>
  </si>
  <si>
    <t>Total Assets</t>
  </si>
  <si>
    <t>TOTAL                    (b)</t>
  </si>
  <si>
    <t>TOTAL              (a)</t>
  </si>
  <si>
    <t>House</t>
  </si>
  <si>
    <t>Personal Loans</t>
  </si>
  <si>
    <t>Cash Available</t>
  </si>
  <si>
    <t>(You Owe)</t>
  </si>
  <si>
    <t>(You Own)</t>
  </si>
  <si>
    <t>LIABILITIES</t>
  </si>
  <si>
    <t>ASSETS</t>
  </si>
  <si>
    <t xml:space="preserve">Vehicles </t>
  </si>
  <si>
    <t>Cash at Start of Month</t>
  </si>
  <si>
    <t>Stationery &amp; Office Supplies</t>
  </si>
  <si>
    <t>Mortgage or Rent</t>
  </si>
  <si>
    <t>ESTABLISHMENT COSTS - PLANT AND EQUIPMENT</t>
  </si>
  <si>
    <t>individually except, in case of partnerships of married couples where all property is jointly owned.</t>
  </si>
  <si>
    <t>GST received</t>
  </si>
  <si>
    <t>TOTAL EXPENDITURE</t>
  </si>
  <si>
    <t>Year 1</t>
  </si>
  <si>
    <t>Year 2</t>
  </si>
  <si>
    <t>Total sales</t>
  </si>
  <si>
    <t>TOTAL $$$ SALES (A)</t>
  </si>
  <si>
    <t>My break even analysis</t>
  </si>
  <si>
    <t>weeks</t>
  </si>
  <si>
    <t>x</t>
  </si>
  <si>
    <t xml:space="preserve">days </t>
  </si>
  <si>
    <t>=</t>
  </si>
  <si>
    <t>days</t>
  </si>
  <si>
    <t>Less public holidays</t>
  </si>
  <si>
    <t>Less annual leave</t>
  </si>
  <si>
    <t>Total working days for the year</t>
  </si>
  <si>
    <t xml:space="preserve">hrs </t>
  </si>
  <si>
    <t>hours per year</t>
  </si>
  <si>
    <t>Hourly rate to break even</t>
  </si>
  <si>
    <t>Less</t>
  </si>
  <si>
    <t>productive hours</t>
  </si>
  <si>
    <t>Average price per service/sale</t>
  </si>
  <si>
    <t>/</t>
  </si>
  <si>
    <t>Number of products/services required to sell each week.</t>
  </si>
  <si>
    <t>DO NOT TOUCH</t>
  </si>
  <si>
    <t>Not Registered for GST = 0</t>
  </si>
  <si>
    <t>Cumulative Net Profit</t>
  </si>
  <si>
    <t>YEAR 1 CASH FLOW PROJECTIONS</t>
  </si>
  <si>
    <t>GST REGISTRATION</t>
  </si>
  <si>
    <t>Financial Summary</t>
  </si>
  <si>
    <t xml:space="preserve">PERSONAL BUDGET </t>
  </si>
  <si>
    <t xml:space="preserve">Business Name: </t>
  </si>
  <si>
    <t>Business Name:</t>
  </si>
  <si>
    <t xml:space="preserve">Client Name: </t>
  </si>
  <si>
    <t>Telephone &amp; Internet</t>
  </si>
  <si>
    <t>Postage/shipping</t>
  </si>
  <si>
    <t>Accounting/bookkeeping Fees</t>
  </si>
  <si>
    <t>BALANCE SHEET (STATEMENT OF FINANCIAL POSITION)</t>
  </si>
  <si>
    <t>Your Name:</t>
  </si>
  <si>
    <t>Fixed Assets - Assets you already own for the business / Assets for future purchase</t>
  </si>
  <si>
    <t>Sale Price</t>
  </si>
  <si>
    <t xml:space="preserve">No sold per month </t>
  </si>
  <si>
    <t>Net value of receipts (Exc GST)</t>
  </si>
  <si>
    <t>BUSINESS OVERHEADS (Expenses including GST)</t>
  </si>
  <si>
    <t>Cash at End of Month</t>
  </si>
  <si>
    <t>1A - GST received (Sales)</t>
  </si>
  <si>
    <t>1B - GST Paid (Expenses)</t>
  </si>
  <si>
    <t>9 - GST Payable to the ATO</t>
  </si>
  <si>
    <t>SALES (Exc GST)</t>
  </si>
  <si>
    <t>Total Sales</t>
  </si>
  <si>
    <t>Total Expenses</t>
  </si>
  <si>
    <t>Group</t>
  </si>
  <si>
    <t>Exp (Exc GST)</t>
  </si>
  <si>
    <t>Parenting Payment</t>
  </si>
  <si>
    <t xml:space="preserve">Family Tax Benefit </t>
  </si>
  <si>
    <t>Personal Loan (s)</t>
  </si>
  <si>
    <t xml:space="preserve">Insurance - Health </t>
  </si>
  <si>
    <t>Motor Vehicle (Fuel, Ins, R&amp;M)</t>
  </si>
  <si>
    <t>Complete the Below for all your Assets and Liabilities - Personal and Business</t>
  </si>
  <si>
    <t>All figures below are current figures at the time of writing</t>
  </si>
  <si>
    <t>Mortgage (s)</t>
  </si>
  <si>
    <t>Break Even Analysis</t>
  </si>
  <si>
    <t>Personal Budget divided by productive hours</t>
  </si>
  <si>
    <t>Business Expenses divided by productive hours</t>
  </si>
  <si>
    <t>Total Hourly rate to break even</t>
  </si>
  <si>
    <t>Desired Income / Total Expenses</t>
  </si>
  <si>
    <t>Weekly required income</t>
  </si>
  <si>
    <t xml:space="preserve">Hrs to work each week </t>
  </si>
  <si>
    <t xml:space="preserve">Average price </t>
  </si>
  <si>
    <t>Sales needed per week</t>
  </si>
  <si>
    <t>Sales needed per annum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</si>
  <si>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</si>
  <si>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</si>
  <si>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</si>
  <si>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</si>
  <si>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</si>
  <si>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</si>
  <si>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</si>
  <si>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</si>
  <si>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</si>
  <si>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</si>
  <si>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</si>
  <si>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</si>
  <si>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Net profit (after 20% Tax)</t>
  </si>
  <si>
    <t>All amount are Exc of GST</t>
  </si>
  <si>
    <t>Registered for GST = 10</t>
  </si>
  <si>
    <t>Totals</t>
  </si>
  <si>
    <t>Jan to March</t>
  </si>
  <si>
    <t>April to June</t>
  </si>
  <si>
    <t>July to Sept</t>
  </si>
  <si>
    <t>Oct to Dec</t>
  </si>
  <si>
    <t xml:space="preserve">Insurances </t>
  </si>
  <si>
    <t>Loan Repayments (No GST)</t>
  </si>
  <si>
    <t>Bank Fees (No GST)</t>
  </si>
  <si>
    <t>Sales inc GST</t>
  </si>
  <si>
    <t>Total Expenses (Inc GST)</t>
  </si>
  <si>
    <t xml:space="preserve">Stock/Expense Items </t>
  </si>
  <si>
    <t>TAX</t>
  </si>
  <si>
    <t xml:space="preserve">Total </t>
  </si>
  <si>
    <t>GST</t>
  </si>
  <si>
    <t>Minus GST</t>
  </si>
  <si>
    <t>Labour / required income - Expenses from Personal Budget and Business Budget</t>
  </si>
  <si>
    <t>hrs per day unproductive time (Lunch)</t>
  </si>
  <si>
    <t>Desired Income - per annum</t>
  </si>
  <si>
    <t>Total Expenditure - Business and Personal</t>
  </si>
  <si>
    <t>Total expenses</t>
  </si>
  <si>
    <t>Net Profit / Loss</t>
  </si>
  <si>
    <t>1st 3 months</t>
  </si>
  <si>
    <t>2nd 3 months</t>
  </si>
  <si>
    <t>3rd 3 months</t>
  </si>
  <si>
    <t>4th 3 months</t>
  </si>
  <si>
    <t>Daily required income</t>
  </si>
  <si>
    <t>Total working weeks for the year</t>
  </si>
  <si>
    <t>Total Expenses from Personal Budget</t>
  </si>
  <si>
    <t>House Insurance</t>
  </si>
  <si>
    <t>School / Tuition Fees</t>
  </si>
  <si>
    <t>Personal &amp; Business Income is not included in this Breakeven calculation</t>
  </si>
  <si>
    <t>Cost of Goods Sold</t>
  </si>
  <si>
    <t>COST OF GOODS SOLD</t>
  </si>
  <si>
    <t>TOTAL SALES INC GST</t>
  </si>
  <si>
    <t>Gross Profit / Loss (Before  Taxes)</t>
  </si>
  <si>
    <t>Net Profit / Loss (After  Taxes)</t>
  </si>
  <si>
    <t>Job Seeker ID Number:</t>
  </si>
  <si>
    <t>Last Day for Training / Sign up Date</t>
  </si>
  <si>
    <t xml:space="preserve">Month Sign up </t>
  </si>
  <si>
    <t>Money you can use for the business</t>
  </si>
  <si>
    <t>Cash at the Start</t>
  </si>
  <si>
    <t>Total expenses (Money out)</t>
  </si>
  <si>
    <t>Sale &amp;    Cost Prices</t>
  </si>
  <si>
    <t>Sales 1st Quarter</t>
  </si>
  <si>
    <t xml:space="preserve">Sales rest </t>
  </si>
  <si>
    <t>Total Expenses 1st Quarter</t>
  </si>
  <si>
    <t>No. of hours Working each week on average</t>
  </si>
  <si>
    <t>How much Weekly income you need</t>
  </si>
  <si>
    <t xml:space="preserve">     right clicking on the tab and choosing another colour </t>
  </si>
  <si>
    <t>Use the arrows on the bottom left hand corner of the screen to reveal these.</t>
  </si>
  <si>
    <r>
      <rPr>
        <b/>
        <u/>
        <sz val="14"/>
        <rFont val="Calibri"/>
        <family val="2"/>
        <scheme val="minor"/>
      </rPr>
      <t>Note:</t>
    </r>
    <r>
      <rPr>
        <sz val="14"/>
        <rFont val="Calibri"/>
        <family val="2"/>
        <scheme val="minor"/>
      </rPr>
      <t xml:space="preserve"> Depending upon the size of your screen, some tabs may be hidden. </t>
    </r>
  </si>
  <si>
    <t>how many days per week will you work?</t>
  </si>
  <si>
    <t>total public holiday per year - normally 10</t>
  </si>
  <si>
    <t>Plus All Business Expenses - Cashflow Year 1                                 
(exc Taxes and Owner Drawings)</t>
  </si>
  <si>
    <t>how many hours per day will you work?</t>
  </si>
  <si>
    <t>Summary</t>
  </si>
  <si>
    <t>how many days off will you have each year?</t>
  </si>
  <si>
    <t>Memberships &amp; Subscriptions</t>
  </si>
  <si>
    <t>* Sale Price</t>
  </si>
  <si>
    <t>* Cost of Goods Sold</t>
  </si>
  <si>
    <t>time per day for lunch break eg. If 30 mins - enter 0.5</t>
  </si>
  <si>
    <t>Money owed to you 
(Accounts Receivable)</t>
  </si>
  <si>
    <t>Stock</t>
  </si>
  <si>
    <t>Equipment</t>
  </si>
  <si>
    <t>Other Real Estate</t>
  </si>
  <si>
    <t>Furniture &amp; Personal Effects</t>
  </si>
  <si>
    <t>Bills Unpaid 
(Accounts Payable)</t>
  </si>
  <si>
    <t>Buy now, pay later providers</t>
  </si>
  <si>
    <t>eg Afterpay, Zip</t>
  </si>
  <si>
    <r>
      <t xml:space="preserve">Business Income </t>
    </r>
    <r>
      <rPr>
        <sz val="10"/>
        <rFont val="Calibri"/>
        <family val="2"/>
        <scheme val="minor"/>
      </rPr>
      <t>(drawings taken from business)</t>
    </r>
  </si>
  <si>
    <t>Subscriptions eg</t>
  </si>
  <si>
    <t>AMOUNT REMAINING</t>
  </si>
  <si>
    <t xml:space="preserve">Note: if this is in the red, you need to look at how you can reduce expenses or increase income. </t>
  </si>
  <si>
    <t>SALES MIX - YEAR 1</t>
  </si>
  <si>
    <t>SALES MIX - YEAR 2</t>
  </si>
  <si>
    <t>Less: Owners Drawings</t>
  </si>
  <si>
    <t>Cashflow - Year 1</t>
  </si>
  <si>
    <t xml:space="preserve"> You will need to complete all the sheets that are green. After you have finished one, change the tab colour by</t>
  </si>
  <si>
    <t xml:space="preserve"> like blue</t>
  </si>
  <si>
    <t xml:space="preserve">     On these sheets, ONLY fill in the spaces that are shaded yellow</t>
  </si>
  <si>
    <t xml:space="preserve">    This is a listing of the $ value of Fixed Assets &amp; Stock/Expense Items that you already have and that you need to purchase </t>
  </si>
  <si>
    <t xml:space="preserve">    to run your business.</t>
  </si>
  <si>
    <t xml:space="preserve">    * Asset = vehicles, office furniture, large equipment</t>
  </si>
  <si>
    <t xml:space="preserve">    * Stock = goods or merchandise that you need to keep on hand to sell </t>
  </si>
  <si>
    <t xml:space="preserve">    * Expense item = office expenses, technology connections, rent for premises, insurance</t>
  </si>
  <si>
    <t xml:space="preserve">    It is broken down into months.</t>
  </si>
  <si>
    <t xml:space="preserve">    *  INCOME - personal money that you receive</t>
  </si>
  <si>
    <t xml:space="preserve">    *  EXPENSES - personal money that you pay out</t>
  </si>
  <si>
    <t xml:space="preserve">    Important: Check the 'amount remaining' at the bottom of each month to ensure there is enough money left over.</t>
  </si>
  <si>
    <t xml:space="preserve">    If the amount is red and a minus, this means there are too many expenses or not enough income in that month. </t>
  </si>
  <si>
    <t xml:space="preserve">    Look at how you can reduce expenses or increase income.</t>
  </si>
  <si>
    <t xml:space="preserve">    Note: Drawings from Business - nothing to do here at this point</t>
  </si>
  <si>
    <t xml:space="preserve">    In this sheet you will itemise what you will be selling, how much it costs to sell (if stock, how much that stock item costs)</t>
  </si>
  <si>
    <t xml:space="preserve">    At the bottom of the spreadsheet, you will see the total $ of sales expected compared to cost of the goods.</t>
  </si>
  <si>
    <r>
      <t xml:space="preserve">    
    </t>
    </r>
    <r>
      <rPr>
        <b/>
        <sz val="14"/>
        <rFont val="Calibri"/>
        <family val="2"/>
        <scheme val="minor"/>
      </rPr>
      <t>Example 1</t>
    </r>
    <r>
      <rPr>
        <sz val="14"/>
        <rFont val="Calibri"/>
        <family val="2"/>
        <scheme val="minor"/>
      </rPr>
      <t xml:space="preserve"> - Bob sells lightbulbs 
    by the carton. He sells them for 
    $50 and it costs him $15 per 
    carton to buy them. He plans on 
    selling 10 every month.</t>
    </r>
  </si>
  <si>
    <r>
      <rPr>
        <b/>
        <sz val="14"/>
        <rFont val="Calibri"/>
        <family val="2"/>
        <scheme val="minor"/>
      </rPr>
      <t xml:space="preserve">    Example 2</t>
    </r>
    <r>
      <rPr>
        <sz val="14"/>
        <rFont val="Calibri"/>
        <family val="2"/>
        <scheme val="minor"/>
      </rPr>
      <t xml:space="preserve"> - Jane is a consultant 
    and charges $100 per hour, she
    doesn't have any costs of good
    sold, but she thinks her hours 
    will increase every month.</t>
    </r>
  </si>
  <si>
    <r>
      <t xml:space="preserve">    - Business overheads - this is where the business expenses are entered. They are broken down into monthly costs - </t>
    </r>
    <r>
      <rPr>
        <b/>
        <sz val="14"/>
        <rFont val="Calibri"/>
        <family val="2"/>
        <scheme val="minor"/>
      </rPr>
      <t>complete this section.</t>
    </r>
  </si>
  <si>
    <t xml:space="preserve">      Note: Cost of Goods Sold - not required to be entered as this amount is pre-filled from the 'SalesMix' sheet</t>
  </si>
  <si>
    <t xml:space="preserve">    - Less Owners Drawings - enter the monthly amounts you think you may take from the business for drawings</t>
  </si>
  <si>
    <t xml:space="preserve">      This is linked direclty to the 'Personal Budget' sheet</t>
  </si>
  <si>
    <t xml:space="preserve">    Most of the information on this sheet has already been transferred from other sheets.</t>
  </si>
  <si>
    <t xml:space="preserve">    Complete the yellow area's and follow the notes written in red for tips.</t>
  </si>
  <si>
    <t xml:space="preserve">    Note: This is really important as it copies through to all of the other sheets</t>
  </si>
  <si>
    <r>
      <t xml:space="preserve"> '</t>
    </r>
    <r>
      <rPr>
        <b/>
        <sz val="14"/>
        <rFont val="Calibri"/>
        <family val="2"/>
        <scheme val="minor"/>
      </rPr>
      <t>P&amp;L-Yr1</t>
    </r>
    <r>
      <rPr>
        <sz val="14"/>
        <rFont val="Calibri"/>
        <family val="2"/>
        <scheme val="minor"/>
      </rPr>
      <t>' - This is the Profit &amp; Loss Report that shows Business income less Business Expenses</t>
    </r>
  </si>
  <si>
    <r>
      <t xml:space="preserve">  Complete the</t>
    </r>
    <r>
      <rPr>
        <b/>
        <sz val="14"/>
        <color rgb="FF68CD03"/>
        <rFont val="Calibri"/>
        <family val="2"/>
        <scheme val="minor"/>
      </rPr>
      <t xml:space="preserve"> 'SalesMix-Yr1'</t>
    </r>
    <r>
      <rPr>
        <sz val="14"/>
        <rFont val="Calibri"/>
        <family val="2"/>
        <scheme val="minor"/>
      </rPr>
      <t xml:space="preserve"> Sheet - used to estimate how much income your business will make</t>
    </r>
  </si>
  <si>
    <r>
      <t xml:space="preserve">  Complete the  </t>
    </r>
    <r>
      <rPr>
        <sz val="14"/>
        <color rgb="FF68CD03"/>
        <rFont val="Calibri"/>
        <family val="2"/>
        <scheme val="minor"/>
      </rPr>
      <t>'</t>
    </r>
    <r>
      <rPr>
        <b/>
        <sz val="14"/>
        <color rgb="FF68CD03"/>
        <rFont val="Calibri"/>
        <family val="2"/>
        <scheme val="minor"/>
      </rPr>
      <t>EstCost' Sheet</t>
    </r>
    <r>
      <rPr>
        <sz val="14"/>
        <rFont val="Calibri"/>
        <family val="2"/>
        <scheme val="minor"/>
      </rPr>
      <t xml:space="preserve"> - This is used to list Business Establishment Costs</t>
    </r>
  </si>
  <si>
    <r>
      <t xml:space="preserve">  Complete the</t>
    </r>
    <r>
      <rPr>
        <b/>
        <sz val="14"/>
        <color rgb="FF68CD03"/>
        <rFont val="Calibri"/>
        <family val="2"/>
        <scheme val="minor"/>
      </rPr>
      <t xml:space="preserve">  'PersonalBudget'</t>
    </r>
    <r>
      <rPr>
        <sz val="14"/>
        <rFont val="Calibri"/>
        <family val="2"/>
        <scheme val="minor"/>
      </rPr>
      <t xml:space="preserve"> Sheet</t>
    </r>
  </si>
  <si>
    <r>
      <t xml:space="preserve">  Complete the</t>
    </r>
    <r>
      <rPr>
        <b/>
        <sz val="14"/>
        <color rgb="FF68CD03"/>
        <rFont val="Calibri"/>
        <family val="2"/>
        <scheme val="minor"/>
      </rPr>
      <t xml:space="preserve">  'CashFlow-Yr1'</t>
    </r>
    <r>
      <rPr>
        <sz val="14"/>
        <rFont val="Calibri"/>
        <family val="2"/>
        <scheme val="minor"/>
      </rPr>
      <t xml:space="preserve"> Sheet - This is used to monitor money that is flowing in and out of your business each month.</t>
    </r>
  </si>
  <si>
    <r>
      <t>Complete steps 5 and 6 for year 2 -  '</t>
    </r>
    <r>
      <rPr>
        <b/>
        <sz val="14"/>
        <color rgb="FF68CD03"/>
        <rFont val="Calibri"/>
        <family val="2"/>
        <scheme val="minor"/>
      </rPr>
      <t>SalesMix-Yr2</t>
    </r>
    <r>
      <rPr>
        <sz val="14"/>
        <rFont val="Calibri"/>
        <family val="2"/>
        <scheme val="minor"/>
      </rPr>
      <t>' Sheet ' and  '</t>
    </r>
    <r>
      <rPr>
        <b/>
        <sz val="14"/>
        <color rgb="FF68CD03"/>
        <rFont val="Calibri"/>
        <family val="2"/>
        <scheme val="minor"/>
      </rPr>
      <t>CashFlow-Yr2</t>
    </r>
    <r>
      <rPr>
        <sz val="14"/>
        <rFont val="Calibri"/>
        <family val="2"/>
        <scheme val="minor"/>
      </rPr>
      <t>' Sheet</t>
    </r>
  </si>
  <si>
    <r>
      <t xml:space="preserve">   Complete the</t>
    </r>
    <r>
      <rPr>
        <b/>
        <sz val="14"/>
        <color rgb="FF68CD03"/>
        <rFont val="Calibri"/>
        <family val="2"/>
        <scheme val="minor"/>
      </rPr>
      <t xml:space="preserve"> 'BreakEven' </t>
    </r>
    <r>
      <rPr>
        <sz val="14"/>
        <rFont val="Calibri"/>
        <family val="2"/>
        <scheme val="minor"/>
      </rPr>
      <t>Sheet - Break-even point is the minimum amount of sales you need to make to cover all business costs.</t>
    </r>
  </si>
  <si>
    <t xml:space="preserve">   The 'Summary' Sheet and 'Graphs' Sheet will complete themselves</t>
  </si>
  <si>
    <t>INSTRUCTIONS FOR ABS FINANCIAL TEMPLATE</t>
  </si>
  <si>
    <t>Profit &amp; Loss Statement</t>
  </si>
  <si>
    <t>Check</t>
  </si>
  <si>
    <r>
      <t>Example:    For the Date type in</t>
    </r>
    <r>
      <rPr>
        <b/>
        <sz val="14"/>
        <color rgb="FF7030A0"/>
        <rFont val="Calibri"/>
        <family val="2"/>
        <scheme val="minor"/>
      </rPr>
      <t xml:space="preserve"> </t>
    </r>
    <r>
      <rPr>
        <b/>
        <sz val="14"/>
        <color rgb="FFFF0000"/>
        <rFont val="Calibri"/>
        <family val="2"/>
        <scheme val="minor"/>
      </rPr>
      <t>1/1/20</t>
    </r>
    <r>
      <rPr>
        <b/>
        <sz val="14"/>
        <rFont val="Calibri"/>
        <family val="2"/>
        <scheme val="minor"/>
      </rPr>
      <t xml:space="preserve"> and 
</t>
    </r>
    <r>
      <rPr>
        <b/>
        <sz val="14"/>
        <color rgb="FFFF0000"/>
        <rFont val="Calibri"/>
        <family val="2"/>
        <scheme val="minor"/>
      </rPr>
      <t>Tuesday, 1 January 2020</t>
    </r>
    <r>
      <rPr>
        <b/>
        <sz val="14"/>
        <color rgb="FF68CD03"/>
        <rFont val="Calibri"/>
        <family val="2"/>
        <scheme val="minor"/>
      </rPr>
      <t xml:space="preserve"> </t>
    </r>
    <r>
      <rPr>
        <b/>
        <sz val="14"/>
        <rFont val="Calibri"/>
        <family val="2"/>
        <scheme val="minor"/>
      </rPr>
      <t>will appear</t>
    </r>
  </si>
  <si>
    <t>Sales ex GST</t>
  </si>
  <si>
    <t>Exps ex GST incl 20% tax</t>
  </si>
  <si>
    <t xml:space="preserve"> Enter details above in the yellow.</t>
  </si>
  <si>
    <t>Ex GST</t>
  </si>
  <si>
    <t xml:space="preserve">Gross Profit / Loss </t>
  </si>
  <si>
    <t>Net Profit / Loss after tax</t>
  </si>
  <si>
    <t>Estimated 20% tax on profit</t>
  </si>
  <si>
    <t>20% Tax on Profit (Estimated allowance)</t>
  </si>
  <si>
    <t>Planned Business start date:</t>
  </si>
  <si>
    <r>
      <rPr>
        <b/>
        <sz val="14"/>
        <color rgb="FF68CD03"/>
        <rFont val="Calibri"/>
        <family val="2"/>
        <scheme val="minor"/>
      </rPr>
      <t>Income Statement Quarters are</t>
    </r>
    <r>
      <rPr>
        <sz val="14"/>
        <color rgb="FF7030A0"/>
        <rFont val="Calibri"/>
        <family val="2"/>
        <scheme val="minor"/>
      </rPr>
      <t xml:space="preserve"> 
</t>
    </r>
    <r>
      <rPr>
        <b/>
        <sz val="14"/>
        <color theme="4" tint="-0.249977111117893"/>
        <rFont val="Calibri"/>
        <family val="2"/>
        <scheme val="minor"/>
      </rPr>
      <t>Jan to March
April to June 
July to September 
October to December</t>
    </r>
    <r>
      <rPr>
        <sz val="14"/>
        <color rgb="FF7030A0"/>
        <rFont val="Calibri"/>
        <family val="2"/>
        <scheme val="minor"/>
      </rPr>
      <t xml:space="preserve"> 
</t>
    </r>
  </si>
  <si>
    <t xml:space="preserve">     Complete each worksheet (tab) as per below order.</t>
  </si>
  <si>
    <t>A personal buget is used to confirm your personal income and expenses for each month.</t>
  </si>
  <si>
    <t xml:space="preserve">    and how many you will be selling every month. Remember to allow for seasonal changes and gradual growth in income over the year.</t>
  </si>
  <si>
    <t xml:space="preserve">    - Total Sales - this is copied in directly from the 'SalesMix' sheet - there is no need to enter information here</t>
  </si>
  <si>
    <t>This is pre-filled directly from the Cash Flow that you have completed in the previous step</t>
  </si>
  <si>
    <r>
      <t xml:space="preserve">  Complete the</t>
    </r>
    <r>
      <rPr>
        <b/>
        <sz val="14"/>
        <color rgb="FF68CD03"/>
        <rFont val="Calibri"/>
        <family val="2"/>
        <scheme val="minor"/>
      </rPr>
      <t xml:space="preserve"> 'BalSheet'</t>
    </r>
    <r>
      <rPr>
        <sz val="14"/>
        <rFont val="Calibri"/>
        <family val="2"/>
        <scheme val="minor"/>
      </rPr>
      <t xml:space="preserve"> Sheet - The Balance Sheet is used to list what you own and what you owe. Complete this sheet.</t>
    </r>
  </si>
  <si>
    <t xml:space="preserve">Sales </t>
  </si>
  <si>
    <t>Expenses</t>
  </si>
  <si>
    <t>Wages</t>
  </si>
  <si>
    <t>Cashflow - Year 2</t>
  </si>
  <si>
    <t>Motor Vehicle (Rego, Insurance)</t>
  </si>
  <si>
    <t>Motor Vehicle (Fuel, Maintenance)</t>
  </si>
  <si>
    <t>Service1</t>
  </si>
  <si>
    <t>Service 2</t>
  </si>
  <si>
    <t>Service 3</t>
  </si>
  <si>
    <t>Service 4</t>
  </si>
  <si>
    <t>Item 1</t>
  </si>
  <si>
    <t>Item 2</t>
  </si>
  <si>
    <t>Item 3</t>
  </si>
  <si>
    <t>Service 5</t>
  </si>
  <si>
    <t>Service 6</t>
  </si>
  <si>
    <t>Service 7</t>
  </si>
  <si>
    <t>Service 8</t>
  </si>
  <si>
    <t>Sevice 9</t>
  </si>
  <si>
    <t>BP Section: 2.6</t>
  </si>
  <si>
    <t>BP Section: 2.5.1</t>
  </si>
  <si>
    <t>BP Section:7.5</t>
  </si>
  <si>
    <t>BP Section: 7.5</t>
  </si>
  <si>
    <t>BP Section: 7.4</t>
  </si>
  <si>
    <t>BP Section: 7.3</t>
  </si>
  <si>
    <t>BP Section: 7.6</t>
  </si>
  <si>
    <r>
      <t xml:space="preserve">SEA allowance - </t>
    </r>
    <r>
      <rPr>
        <sz val="14"/>
        <color rgb="FFFF0000"/>
        <rFont val="Calibri"/>
        <family val="2"/>
        <scheme val="minor"/>
      </rPr>
      <t>first 9 months only!</t>
    </r>
  </si>
  <si>
    <r>
      <t xml:space="preserve">Rent Assistance - </t>
    </r>
    <r>
      <rPr>
        <sz val="14"/>
        <color rgb="FFFF0000"/>
        <rFont val="Calibri"/>
        <family val="2"/>
        <scheme val="minor"/>
      </rPr>
      <t>first 6 months only!</t>
    </r>
  </si>
  <si>
    <r>
      <t xml:space="preserve">Salary - </t>
    </r>
    <r>
      <rPr>
        <sz val="14"/>
        <color rgb="FFFF0000"/>
        <rFont val="Calibri"/>
        <family val="2"/>
        <scheme val="minor"/>
      </rPr>
      <t>Income from Employment!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</si>
</sst>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8" formatCode="&quot;$&quot;#,##0.00;[Red]\-&quot;$&quot;#,##0.00"/>
    <numFmt numFmtId="44" formatCode="_-&quot;$&quot;* #,##0.00_-;\-&quot;$&quot;* #,##0.00_-;_-&quot;$&quot;* &quot;-&quot;??_-;_-@_-"/>
    <numFmt numFmtId="164" formatCode="_(&quot;$&quot;* #,##0.00_);_(&quot;$&quot;* \(#,##0.00\);_(&quot;$&quot;* &quot;-&quot;??_);_(@_)"/>
    <numFmt numFmtId="165" formatCode="0.0"/>
    <numFmt numFmtId="166" formatCode="&quot;$&quot;#,##0.00"/>
    <numFmt numFmtId="167" formatCode="&quot;$&quot;#,##0"/>
    <numFmt numFmtId="168" formatCode="#,##0_ ;\-#,##0\ "/>
    <numFmt numFmtId="169" formatCode="#,##0_ ;[Red]\-#,##0\ "/>
    <numFmt numFmtId="170" formatCode="#,##0.00_ ;[Red]\-#,##0.00\ "/>
    <numFmt numFmtId="171" formatCode="_-&quot;$&quot;* #,##0.00_-;\-&quot;$&quot;* #,##0.00_-;_-&quot;$&quot;* &quot;-&quot;??_-;_-@"/>
    <numFmt numFmtId="172" formatCode="[$-F800]dddd\,\ mmmm\ dd\,\ yyyy"/>
    <numFmt numFmtId="173" formatCode="_-[$$-C09]* #,##0.00_-;\-[$$-C09]* #,##0.00_-;_-[$$-C09]* &quot;-&quot;??_-;_-@_-"/>
  </numFmts>
  <fonts count="38">
    <font>
      <sz val="10"/>
      <name val="Arial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4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b/>
      <i/>
      <sz val="14"/>
      <name val="Calibri"/>
      <family val="2"/>
      <scheme val="minor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b/>
      <sz val="18"/>
      <name val="Calibri"/>
      <family val="2"/>
      <scheme val="minor"/>
    </font>
    <font>
      <sz val="14"/>
      <color theme="0"/>
      <name val="Calibri"/>
      <family val="2"/>
      <scheme val="minor"/>
    </font>
    <font>
      <b/>
      <i/>
      <sz val="8"/>
      <name val="Calibri"/>
      <family val="2"/>
      <scheme val="minor"/>
    </font>
    <font>
      <sz val="6"/>
      <name val="Calibri"/>
      <family val="2"/>
      <scheme val="minor"/>
    </font>
    <font>
      <sz val="14"/>
      <color rgb="FF7030A0"/>
      <name val="Calibri"/>
      <family val="2"/>
      <scheme val="minor"/>
    </font>
    <font>
      <sz val="14"/>
      <name val="Calibri"/>
      <family val="2"/>
    </font>
    <font>
      <b/>
      <sz val="4"/>
      <name val="Calibri"/>
      <family val="2"/>
      <scheme val="minor"/>
    </font>
    <font>
      <sz val="11"/>
      <name val="Calibri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4"/>
      <color rgb="FF7030A0"/>
      <name val="Calibri"/>
      <family val="2"/>
      <scheme val="minor"/>
    </font>
    <font>
      <u/>
      <sz val="10"/>
      <color theme="10"/>
      <name val="Arial"/>
      <family val="2"/>
    </font>
    <font>
      <sz val="10"/>
      <color theme="0"/>
      <name val="&amp;quot"/>
    </font>
    <font>
      <sz val="11"/>
      <color rgb="FFFF0000"/>
      <name val="Calibri"/>
      <family val="2"/>
      <scheme val="minor"/>
    </font>
    <font>
      <b/>
      <i/>
      <sz val="10"/>
      <color rgb="FFC00000"/>
      <name val="Calibri"/>
      <family val="2"/>
      <scheme val="minor"/>
    </font>
    <font>
      <i/>
      <sz val="10"/>
      <color rgb="FFC00000"/>
      <name val="Calibri"/>
      <family val="2"/>
      <scheme val="minor"/>
    </font>
    <font>
      <b/>
      <sz val="14"/>
      <color rgb="FF68CD03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color theme="4" tint="-0.249977111117893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i/>
      <sz val="9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b/>
      <sz val="12"/>
      <color theme="0" tint="-0.499984740745262"/>
      <name val="Calibri"/>
      <family val="2"/>
      <scheme val="minor"/>
    </font>
    <font>
      <sz val="14"/>
      <color rgb="FF68CD03"/>
      <name val="Calibri"/>
      <family val="2"/>
      <scheme val="minor"/>
    </font>
    <font>
      <i/>
      <sz val="14"/>
      <color rgb="FFFF0000"/>
      <name val="Calibri"/>
      <family val="2"/>
      <scheme val="minor"/>
    </font>
    <font>
      <sz val="14"/>
      <color rgb="FFFF000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indexed="22"/>
        <bgColor indexed="8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D7F0AA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F0AA"/>
        <bgColor indexed="64"/>
      </patternFill>
    </fill>
    <fill>
      <patternFill patternType="solid">
        <fgColor theme="3" tint="0.79998168889431442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 style="thick">
        <color rgb="FFFF0000"/>
      </right>
      <top/>
      <bottom style="thick">
        <color rgb="FFFF0000"/>
      </bottom>
      <diagonal/>
    </border>
    <border>
      <left/>
      <right style="thick">
        <color rgb="FFFF0000"/>
      </right>
      <top style="thick">
        <color rgb="FFFF0000"/>
      </top>
      <bottom/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1" fillId="0" borderId="0" applyNumberFormat="0" applyFill="0" applyBorder="0" applyAlignment="0" applyProtection="0"/>
  </cellStyleXfs>
  <cellXfs count="363">
    <xf numFmtId="0" fontId="0" fillId="0" borderId="0" xfId="0"/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vertical="center"/>
    </xf>
    <xf numFmtId="0" fontId="6" fillId="0" borderId="0" xfId="0" applyFont="1"/>
    <xf numFmtId="0" fontId="5" fillId="0" borderId="32" xfId="0" applyFont="1" applyBorder="1" applyAlignment="1">
      <alignment vertical="center"/>
    </xf>
    <xf numFmtId="0" fontId="5" fillId="0" borderId="33" xfId="0" applyFont="1" applyBorder="1" applyAlignment="1">
      <alignment vertical="center"/>
    </xf>
    <xf numFmtId="0" fontId="5" fillId="0" borderId="0" xfId="0" applyFont="1" applyProtection="1">
      <protection locked="0"/>
    </xf>
    <xf numFmtId="44" fontId="5" fillId="6" borderId="1" xfId="1" applyFont="1" applyFill="1" applyBorder="1" applyProtection="1">
      <protection locked="0"/>
    </xf>
    <xf numFmtId="0" fontId="5" fillId="6" borderId="1" xfId="0" applyFont="1" applyFill="1" applyBorder="1" applyProtection="1">
      <protection locked="0"/>
    </xf>
    <xf numFmtId="0" fontId="5" fillId="6" borderId="7" xfId="0" applyFont="1" applyFill="1" applyBorder="1" applyProtection="1">
      <protection locked="0"/>
    </xf>
    <xf numFmtId="44" fontId="6" fillId="0" borderId="21" xfId="0" applyNumberFormat="1" applyFont="1" applyBorder="1"/>
    <xf numFmtId="44" fontId="5" fillId="6" borderId="1" xfId="0" applyNumberFormat="1" applyFont="1" applyFill="1" applyBorder="1" applyProtection="1">
      <protection locked="0"/>
    </xf>
    <xf numFmtId="44" fontId="5" fillId="3" borderId="2" xfId="1" applyFont="1" applyFill="1" applyBorder="1"/>
    <xf numFmtId="44" fontId="5" fillId="6" borderId="7" xfId="0" applyNumberFormat="1" applyFont="1" applyFill="1" applyBorder="1" applyProtection="1">
      <protection locked="0"/>
    </xf>
    <xf numFmtId="0" fontId="6" fillId="0" borderId="0" xfId="0" applyFont="1" applyAlignment="1">
      <alignment vertical="center"/>
    </xf>
    <xf numFmtId="0" fontId="5" fillId="0" borderId="34" xfId="0" applyFont="1" applyBorder="1" applyAlignment="1">
      <alignment vertical="center"/>
    </xf>
    <xf numFmtId="0" fontId="5" fillId="0" borderId="35" xfId="0" applyFont="1" applyBorder="1" applyAlignment="1">
      <alignment vertical="center"/>
    </xf>
    <xf numFmtId="0" fontId="2" fillId="0" borderId="0" xfId="0" applyFont="1" applyProtection="1">
      <protection locked="0"/>
    </xf>
    <xf numFmtId="0" fontId="5" fillId="0" borderId="1" xfId="0" applyFont="1" applyBorder="1" applyProtection="1">
      <protection locked="0"/>
    </xf>
    <xf numFmtId="0" fontId="5" fillId="0" borderId="6" xfId="0" applyFont="1" applyBorder="1"/>
    <xf numFmtId="0" fontId="2" fillId="0" borderId="0" xfId="0" applyFont="1" applyProtection="1">
      <protection hidden="1"/>
    </xf>
    <xf numFmtId="44" fontId="2" fillId="0" borderId="1" xfId="1" applyFont="1" applyBorder="1" applyProtection="1">
      <protection hidden="1"/>
    </xf>
    <xf numFmtId="44" fontId="2" fillId="0" borderId="0" xfId="0" applyNumberFormat="1" applyFont="1" applyProtection="1">
      <protection hidden="1"/>
    </xf>
    <xf numFmtId="0" fontId="13" fillId="0" borderId="0" xfId="0" applyFont="1" applyProtection="1">
      <protection hidden="1"/>
    </xf>
    <xf numFmtId="166" fontId="2" fillId="0" borderId="0" xfId="0" applyNumberFormat="1" applyFont="1" applyProtection="1">
      <protection hidden="1"/>
    </xf>
    <xf numFmtId="2" fontId="2" fillId="0" borderId="0" xfId="0" applyNumberFormat="1" applyFont="1" applyProtection="1">
      <protection hidden="1"/>
    </xf>
    <xf numFmtId="0" fontId="5" fillId="0" borderId="0" xfId="0" applyFont="1" applyProtection="1">
      <protection hidden="1"/>
    </xf>
    <xf numFmtId="0" fontId="11" fillId="0" borderId="0" xfId="0" applyFont="1" applyProtection="1">
      <protection hidden="1"/>
    </xf>
    <xf numFmtId="0" fontId="6" fillId="0" borderId="0" xfId="0" applyFont="1" applyProtection="1">
      <protection hidden="1"/>
    </xf>
    <xf numFmtId="0" fontId="4" fillId="0" borderId="0" xfId="0" applyFont="1" applyProtection="1">
      <protection hidden="1"/>
    </xf>
    <xf numFmtId="0" fontId="5" fillId="0" borderId="0" xfId="0" applyFont="1" applyAlignment="1" applyProtection="1">
      <alignment horizontal="center"/>
      <protection hidden="1"/>
    </xf>
    <xf numFmtId="44" fontId="5" fillId="0" borderId="0" xfId="1" applyFont="1" applyProtection="1">
      <protection hidden="1"/>
    </xf>
    <xf numFmtId="44" fontId="5" fillId="0" borderId="0" xfId="0" applyNumberFormat="1" applyFont="1" applyProtection="1">
      <protection hidden="1"/>
    </xf>
    <xf numFmtId="0" fontId="5" fillId="0" borderId="19" xfId="0" applyFont="1" applyBorder="1"/>
    <xf numFmtId="0" fontId="5" fillId="0" borderId="6" xfId="0" applyFont="1" applyBorder="1" applyAlignment="1">
      <alignment horizontal="center"/>
    </xf>
    <xf numFmtId="0" fontId="9" fillId="0" borderId="0" xfId="0" applyFont="1" applyProtection="1">
      <protection hidden="1"/>
    </xf>
    <xf numFmtId="0" fontId="12" fillId="0" borderId="0" xfId="0" applyFont="1" applyProtection="1">
      <protection hidden="1"/>
    </xf>
    <xf numFmtId="0" fontId="8" fillId="0" borderId="0" xfId="0" applyFont="1" applyAlignment="1" applyProtection="1">
      <alignment horizontal="center"/>
      <protection hidden="1"/>
    </xf>
    <xf numFmtId="164" fontId="6" fillId="0" borderId="5" xfId="0" applyNumberFormat="1" applyFont="1" applyBorder="1" applyProtection="1">
      <protection hidden="1"/>
    </xf>
    <xf numFmtId="0" fontId="5" fillId="3" borderId="22" xfId="0" applyFont="1" applyFill="1" applyBorder="1" applyProtection="1">
      <protection hidden="1"/>
    </xf>
    <xf numFmtId="0" fontId="5" fillId="3" borderId="23" xfId="0" applyFont="1" applyFill="1" applyBorder="1" applyProtection="1">
      <protection hidden="1"/>
    </xf>
    <xf numFmtId="0" fontId="5" fillId="3" borderId="24" xfId="0" applyFont="1" applyFill="1" applyBorder="1" applyProtection="1">
      <protection hidden="1"/>
    </xf>
    <xf numFmtId="0" fontId="5" fillId="3" borderId="12" xfId="0" applyFont="1" applyFill="1" applyBorder="1" applyProtection="1">
      <protection hidden="1"/>
    </xf>
    <xf numFmtId="0" fontId="5" fillId="3" borderId="0" xfId="0" applyFont="1" applyFill="1" applyAlignment="1" applyProtection="1">
      <alignment horizontal="right"/>
      <protection hidden="1"/>
    </xf>
    <xf numFmtId="164" fontId="5" fillId="3" borderId="25" xfId="0" applyNumberFormat="1" applyFont="1" applyFill="1" applyBorder="1" applyAlignment="1" applyProtection="1">
      <alignment horizontal="center"/>
      <protection hidden="1"/>
    </xf>
    <xf numFmtId="0" fontId="5" fillId="3" borderId="26" xfId="0" applyFont="1" applyFill="1" applyBorder="1" applyProtection="1">
      <protection hidden="1"/>
    </xf>
    <xf numFmtId="0" fontId="5" fillId="3" borderId="11" xfId="0" applyFont="1" applyFill="1" applyBorder="1" applyProtection="1">
      <protection hidden="1"/>
    </xf>
    <xf numFmtId="0" fontId="5" fillId="3" borderId="27" xfId="0" applyFont="1" applyFill="1" applyBorder="1" applyProtection="1">
      <protection hidden="1"/>
    </xf>
    <xf numFmtId="44" fontId="6" fillId="0" borderId="2" xfId="0" applyNumberFormat="1" applyFont="1" applyBorder="1" applyAlignment="1" applyProtection="1">
      <alignment horizontal="center"/>
      <protection hidden="1"/>
    </xf>
    <xf numFmtId="44" fontId="5" fillId="0" borderId="1" xfId="1" applyFont="1" applyBorder="1" applyProtection="1">
      <protection hidden="1"/>
    </xf>
    <xf numFmtId="0" fontId="6" fillId="0" borderId="0" xfId="0" applyFont="1" applyAlignment="1" applyProtection="1">
      <alignment horizontal="left"/>
      <protection hidden="1"/>
    </xf>
    <xf numFmtId="0" fontId="6" fillId="0" borderId="2" xfId="0" applyFont="1" applyBorder="1" applyAlignment="1" applyProtection="1">
      <alignment horizontal="center"/>
      <protection hidden="1"/>
    </xf>
    <xf numFmtId="0" fontId="6" fillId="0" borderId="0" xfId="0" applyFont="1" applyAlignment="1" applyProtection="1">
      <alignment horizontal="right"/>
      <protection hidden="1"/>
    </xf>
    <xf numFmtId="0" fontId="6" fillId="0" borderId="0" xfId="0" applyFont="1" applyAlignment="1" applyProtection="1">
      <alignment horizontal="center"/>
      <protection hidden="1"/>
    </xf>
    <xf numFmtId="0" fontId="5" fillId="0" borderId="0" xfId="0" applyFont="1" applyAlignment="1" applyProtection="1">
      <alignment wrapText="1"/>
      <protection hidden="1"/>
    </xf>
    <xf numFmtId="168" fontId="5" fillId="6" borderId="0" xfId="1" applyNumberFormat="1" applyFont="1" applyFill="1" applyAlignment="1">
      <alignment horizontal="center"/>
    </xf>
    <xf numFmtId="168" fontId="5" fillId="6" borderId="0" xfId="1" applyNumberFormat="1" applyFont="1" applyFill="1" applyAlignment="1">
      <alignment horizontal="left"/>
    </xf>
    <xf numFmtId="0" fontId="7" fillId="0" borderId="0" xfId="0" applyFont="1"/>
    <xf numFmtId="0" fontId="6" fillId="0" borderId="21" xfId="0" applyFont="1" applyBorder="1"/>
    <xf numFmtId="0" fontId="6" fillId="0" borderId="21" xfId="0" applyFont="1" applyBorder="1" applyProtection="1">
      <protection hidden="1"/>
    </xf>
    <xf numFmtId="44" fontId="6" fillId="0" borderId="21" xfId="0" applyNumberFormat="1" applyFont="1" applyBorder="1" applyProtection="1">
      <protection hidden="1"/>
    </xf>
    <xf numFmtId="44" fontId="6" fillId="0" borderId="21" xfId="1" applyFont="1" applyBorder="1" applyProtection="1">
      <protection hidden="1"/>
    </xf>
    <xf numFmtId="0" fontId="5" fillId="0" borderId="19" xfId="0" applyFont="1" applyBorder="1" applyProtection="1">
      <protection hidden="1"/>
    </xf>
    <xf numFmtId="0" fontId="5" fillId="0" borderId="6" xfId="0" applyFont="1" applyBorder="1" applyProtection="1">
      <protection hidden="1"/>
    </xf>
    <xf numFmtId="0" fontId="5" fillId="0" borderId="6" xfId="0" applyFont="1" applyBorder="1" applyAlignment="1" applyProtection="1">
      <alignment horizontal="center"/>
      <protection hidden="1"/>
    </xf>
    <xf numFmtId="0" fontId="6" fillId="0" borderId="20" xfId="0" applyFont="1" applyBorder="1" applyProtection="1">
      <protection hidden="1"/>
    </xf>
    <xf numFmtId="0" fontId="5" fillId="0" borderId="5" xfId="0" applyFont="1" applyBorder="1" applyProtection="1">
      <protection hidden="1"/>
    </xf>
    <xf numFmtId="0" fontId="5" fillId="0" borderId="17" xfId="0" applyFont="1" applyBorder="1" applyProtection="1">
      <protection hidden="1"/>
    </xf>
    <xf numFmtId="0" fontId="5" fillId="0" borderId="17" xfId="0" applyFont="1" applyBorder="1" applyAlignment="1" applyProtection="1">
      <alignment horizontal="center"/>
      <protection hidden="1"/>
    </xf>
    <xf numFmtId="0" fontId="6" fillId="0" borderId="5" xfId="0" applyFont="1" applyBorder="1" applyProtection="1">
      <protection hidden="1"/>
    </xf>
    <xf numFmtId="44" fontId="5" fillId="3" borderId="2" xfId="1" applyFont="1" applyFill="1" applyBorder="1" applyProtection="1">
      <protection hidden="1"/>
    </xf>
    <xf numFmtId="44" fontId="2" fillId="0" borderId="0" xfId="1" applyFont="1" applyProtection="1">
      <protection hidden="1"/>
    </xf>
    <xf numFmtId="0" fontId="3" fillId="0" borderId="0" xfId="0" applyFont="1" applyProtection="1">
      <protection hidden="1"/>
    </xf>
    <xf numFmtId="9" fontId="2" fillId="0" borderId="0" xfId="0" applyNumberFormat="1" applyFont="1" applyProtection="1">
      <protection hidden="1"/>
    </xf>
    <xf numFmtId="0" fontId="3" fillId="0" borderId="28" xfId="0" applyFont="1" applyBorder="1" applyProtection="1">
      <protection hidden="1"/>
    </xf>
    <xf numFmtId="0" fontId="2" fillId="0" borderId="30" xfId="0" applyFont="1" applyBorder="1" applyProtection="1">
      <protection hidden="1"/>
    </xf>
    <xf numFmtId="0" fontId="3" fillId="0" borderId="30" xfId="0" applyFont="1" applyBorder="1" applyAlignment="1" applyProtection="1">
      <alignment horizontal="right"/>
      <protection hidden="1"/>
    </xf>
    <xf numFmtId="0" fontId="2" fillId="0" borderId="13" xfId="0" applyFont="1" applyBorder="1" applyProtection="1">
      <protection hidden="1"/>
    </xf>
    <xf numFmtId="0" fontId="3" fillId="0" borderId="0" xfId="0" applyFont="1" applyAlignment="1" applyProtection="1">
      <alignment horizontal="left"/>
      <protection hidden="1"/>
    </xf>
    <xf numFmtId="0" fontId="3" fillId="0" borderId="0" xfId="0" applyFont="1" applyAlignment="1" applyProtection="1">
      <alignment horizontal="center"/>
      <protection hidden="1"/>
    </xf>
    <xf numFmtId="0" fontId="3" fillId="0" borderId="1" xfId="0" applyFont="1" applyBorder="1" applyAlignment="1" applyProtection="1">
      <alignment horizontal="center"/>
      <protection hidden="1"/>
    </xf>
    <xf numFmtId="0" fontId="5" fillId="0" borderId="0" xfId="0" applyFont="1" applyAlignment="1" applyProtection="1">
      <alignment vertical="center"/>
      <protection hidden="1"/>
    </xf>
    <xf numFmtId="0" fontId="5" fillId="3" borderId="1" xfId="0" applyFont="1" applyFill="1" applyBorder="1" applyProtection="1">
      <protection hidden="1"/>
    </xf>
    <xf numFmtId="0" fontId="6" fillId="0" borderId="0" xfId="0" applyFont="1" applyAlignment="1" applyProtection="1">
      <alignment textRotation="180"/>
      <protection hidden="1"/>
    </xf>
    <xf numFmtId="0" fontId="6" fillId="3" borderId="2" xfId="0" applyFont="1" applyFill="1" applyBorder="1" applyProtection="1">
      <protection hidden="1"/>
    </xf>
    <xf numFmtId="0" fontId="6" fillId="0" borderId="6" xfId="0" applyFont="1" applyBorder="1" applyProtection="1">
      <protection hidden="1"/>
    </xf>
    <xf numFmtId="0" fontId="5" fillId="0" borderId="0" xfId="0" applyFont="1" applyAlignment="1">
      <alignment horizontal="right"/>
    </xf>
    <xf numFmtId="2" fontId="2" fillId="0" borderId="0" xfId="0" applyNumberFormat="1" applyFont="1" applyAlignment="1" applyProtection="1">
      <alignment horizontal="center"/>
      <protection hidden="1"/>
    </xf>
    <xf numFmtId="44" fontId="15" fillId="6" borderId="1" xfId="1" applyFont="1" applyFill="1" applyBorder="1" applyProtection="1">
      <protection locked="0"/>
    </xf>
    <xf numFmtId="44" fontId="6" fillId="0" borderId="0" xfId="0" applyNumberFormat="1" applyFont="1" applyProtection="1">
      <protection hidden="1"/>
    </xf>
    <xf numFmtId="0" fontId="7" fillId="0" borderId="0" xfId="0" applyFont="1" applyProtection="1">
      <protection hidden="1"/>
    </xf>
    <xf numFmtId="165" fontId="6" fillId="6" borderId="5" xfId="0" applyNumberFormat="1" applyFont="1" applyFill="1" applyBorder="1" applyAlignment="1" applyProtection="1">
      <alignment horizontal="center"/>
      <protection locked="0" hidden="1"/>
    </xf>
    <xf numFmtId="0" fontId="6" fillId="6" borderId="5" xfId="0" applyFont="1" applyFill="1" applyBorder="1" applyAlignment="1" applyProtection="1">
      <alignment horizontal="center"/>
      <protection locked="0" hidden="1"/>
    </xf>
    <xf numFmtId="1" fontId="6" fillId="6" borderId="5" xfId="0" applyNumberFormat="1" applyFont="1" applyFill="1" applyBorder="1" applyAlignment="1" applyProtection="1">
      <alignment horizontal="center"/>
      <protection locked="0" hidden="1"/>
    </xf>
    <xf numFmtId="0" fontId="5" fillId="0" borderId="5" xfId="0" applyFont="1" applyBorder="1" applyAlignment="1" applyProtection="1">
      <alignment horizontal="center"/>
      <protection hidden="1"/>
    </xf>
    <xf numFmtId="0" fontId="2" fillId="0" borderId="0" xfId="0" applyFont="1" applyAlignment="1" applyProtection="1">
      <alignment horizontal="center"/>
      <protection hidden="1"/>
    </xf>
    <xf numFmtId="0" fontId="6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9" fillId="0" borderId="0" xfId="0" applyFont="1"/>
    <xf numFmtId="0" fontId="5" fillId="0" borderId="14" xfId="0" applyFont="1" applyBorder="1" applyAlignment="1" applyProtection="1">
      <alignment horizontal="center"/>
      <protection hidden="1"/>
    </xf>
    <xf numFmtId="0" fontId="21" fillId="0" borderId="0" xfId="2"/>
    <xf numFmtId="172" fontId="22" fillId="0" borderId="0" xfId="0" applyNumberFormat="1" applyFont="1" applyProtection="1">
      <protection hidden="1"/>
    </xf>
    <xf numFmtId="16" fontId="2" fillId="0" borderId="0" xfId="0" applyNumberFormat="1" applyFont="1" applyProtection="1">
      <protection hidden="1"/>
    </xf>
    <xf numFmtId="4" fontId="2" fillId="0" borderId="0" xfId="0" applyNumberFormat="1" applyFont="1" applyAlignment="1" applyProtection="1">
      <alignment horizontal="center"/>
      <protection hidden="1"/>
    </xf>
    <xf numFmtId="1" fontId="5" fillId="0" borderId="5" xfId="0" applyNumberFormat="1" applyFont="1" applyBorder="1" applyAlignment="1" applyProtection="1">
      <alignment horizontal="center"/>
      <protection hidden="1"/>
    </xf>
    <xf numFmtId="0" fontId="5" fillId="0" borderId="5" xfId="0" applyFont="1" applyBorder="1" applyAlignment="1" applyProtection="1">
      <alignment horizontal="left"/>
      <protection hidden="1"/>
    </xf>
    <xf numFmtId="0" fontId="5" fillId="0" borderId="14" xfId="0" applyFont="1" applyBorder="1" applyProtection="1">
      <protection hidden="1"/>
    </xf>
    <xf numFmtId="0" fontId="5" fillId="0" borderId="15" xfId="0" applyFont="1" applyBorder="1" applyAlignment="1" applyProtection="1">
      <alignment horizontal="left"/>
      <protection hidden="1"/>
    </xf>
    <xf numFmtId="165" fontId="5" fillId="0" borderId="5" xfId="0" applyNumberFormat="1" applyFont="1" applyBorder="1" applyAlignment="1" applyProtection="1">
      <alignment horizontal="center"/>
      <protection hidden="1"/>
    </xf>
    <xf numFmtId="167" fontId="5" fillId="0" borderId="5" xfId="0" applyNumberFormat="1" applyFont="1" applyBorder="1" applyAlignment="1" applyProtection="1">
      <alignment horizontal="center"/>
      <protection hidden="1"/>
    </xf>
    <xf numFmtId="166" fontId="5" fillId="0" borderId="0" xfId="0" applyNumberFormat="1" applyFont="1" applyProtection="1">
      <protection hidden="1"/>
    </xf>
    <xf numFmtId="166" fontId="6" fillId="0" borderId="5" xfId="0" applyNumberFormat="1" applyFont="1" applyBorder="1" applyAlignment="1" applyProtection="1">
      <alignment horizontal="center" wrapText="1"/>
      <protection hidden="1"/>
    </xf>
    <xf numFmtId="167" fontId="6" fillId="0" borderId="5" xfId="0" applyNumberFormat="1" applyFont="1" applyBorder="1" applyAlignment="1" applyProtection="1">
      <alignment horizontal="left"/>
      <protection hidden="1"/>
    </xf>
    <xf numFmtId="166" fontId="6" fillId="0" borderId="5" xfId="0" applyNumberFormat="1" applyFont="1" applyBorder="1" applyAlignment="1" applyProtection="1">
      <alignment horizontal="left"/>
      <protection hidden="1"/>
    </xf>
    <xf numFmtId="166" fontId="6" fillId="0" borderId="15" xfId="0" applyNumberFormat="1" applyFont="1" applyBorder="1" applyAlignment="1" applyProtection="1">
      <alignment horizontal="left"/>
      <protection hidden="1"/>
    </xf>
    <xf numFmtId="0" fontId="5" fillId="0" borderId="14" xfId="0" applyFont="1" applyBorder="1" applyAlignment="1" applyProtection="1">
      <alignment wrapText="1"/>
      <protection hidden="1"/>
    </xf>
    <xf numFmtId="0" fontId="5" fillId="0" borderId="5" xfId="0" applyFont="1" applyBorder="1" applyAlignment="1" applyProtection="1">
      <alignment wrapText="1"/>
      <protection hidden="1"/>
    </xf>
    <xf numFmtId="1" fontId="5" fillId="0" borderId="5" xfId="0" applyNumberFormat="1" applyFont="1" applyBorder="1" applyAlignment="1" applyProtection="1">
      <alignment horizontal="center" wrapText="1"/>
      <protection hidden="1"/>
    </xf>
    <xf numFmtId="15" fontId="5" fillId="0" borderId="0" xfId="0" applyNumberFormat="1" applyFont="1" applyProtection="1">
      <protection hidden="1"/>
    </xf>
    <xf numFmtId="0" fontId="6" fillId="0" borderId="0" xfId="0" applyFont="1" applyAlignment="1" applyProtection="1">
      <alignment vertical="center"/>
      <protection hidden="1"/>
    </xf>
    <xf numFmtId="0" fontId="6" fillId="0" borderId="1" xfId="0" applyFont="1" applyBorder="1" applyAlignment="1" applyProtection="1">
      <alignment vertical="center"/>
      <protection hidden="1"/>
    </xf>
    <xf numFmtId="0" fontId="6" fillId="0" borderId="1" xfId="0" applyFont="1" applyBorder="1" applyAlignment="1" applyProtection="1">
      <alignment horizontal="center" vertical="center"/>
      <protection hidden="1"/>
    </xf>
    <xf numFmtId="0" fontId="5" fillId="0" borderId="1" xfId="0" applyFont="1" applyBorder="1" applyAlignment="1" applyProtection="1">
      <alignment vertical="center"/>
      <protection hidden="1"/>
    </xf>
    <xf numFmtId="44" fontId="5" fillId="0" borderId="1" xfId="0" applyNumberFormat="1" applyFont="1" applyBorder="1" applyAlignment="1" applyProtection="1">
      <alignment vertical="center"/>
      <protection hidden="1"/>
    </xf>
    <xf numFmtId="168" fontId="5" fillId="6" borderId="15" xfId="1" applyNumberFormat="1" applyFont="1" applyFill="1" applyBorder="1" applyAlignment="1" applyProtection="1">
      <alignment horizontal="center" vertical="center"/>
      <protection locked="0"/>
    </xf>
    <xf numFmtId="0" fontId="24" fillId="0" borderId="0" xfId="0" applyFont="1" applyProtection="1">
      <protection hidden="1"/>
    </xf>
    <xf numFmtId="0" fontId="25" fillId="0" borderId="0" xfId="0" applyFont="1" applyProtection="1">
      <protection hidden="1"/>
    </xf>
    <xf numFmtId="0" fontId="6" fillId="0" borderId="40" xfId="0" applyFont="1" applyBorder="1" applyProtection="1">
      <protection hidden="1"/>
    </xf>
    <xf numFmtId="0" fontId="5" fillId="0" borderId="40" xfId="0" applyFont="1" applyBorder="1" applyProtection="1">
      <protection hidden="1"/>
    </xf>
    <xf numFmtId="44" fontId="5" fillId="2" borderId="24" xfId="0" applyNumberFormat="1" applyFont="1" applyFill="1" applyBorder="1" applyProtection="1">
      <protection hidden="1"/>
    </xf>
    <xf numFmtId="38" fontId="5" fillId="0" borderId="12" xfId="0" applyNumberFormat="1" applyFont="1" applyBorder="1" applyProtection="1">
      <protection hidden="1"/>
    </xf>
    <xf numFmtId="44" fontId="5" fillId="0" borderId="12" xfId="1" applyFont="1" applyBorder="1" applyAlignment="1" applyProtection="1">
      <alignment wrapText="1"/>
      <protection hidden="1"/>
    </xf>
    <xf numFmtId="44" fontId="5" fillId="0" borderId="26" xfId="1" applyFont="1" applyBorder="1" applyAlignment="1" applyProtection="1">
      <alignment wrapText="1"/>
      <protection hidden="1"/>
    </xf>
    <xf numFmtId="0" fontId="5" fillId="2" borderId="23" xfId="0" applyFont="1" applyFill="1" applyBorder="1"/>
    <xf numFmtId="38" fontId="5" fillId="6" borderId="38" xfId="0" applyNumberFormat="1" applyFont="1" applyFill="1" applyBorder="1" applyProtection="1">
      <protection locked="0"/>
    </xf>
    <xf numFmtId="0" fontId="6" fillId="10" borderId="14" xfId="0" applyFont="1" applyFill="1" applyBorder="1" applyProtection="1">
      <protection hidden="1"/>
    </xf>
    <xf numFmtId="0" fontId="6" fillId="10" borderId="15" xfId="0" applyFont="1" applyFill="1" applyBorder="1" applyProtection="1">
      <protection hidden="1"/>
    </xf>
    <xf numFmtId="0" fontId="5" fillId="10" borderId="1" xfId="0" applyFont="1" applyFill="1" applyBorder="1" applyProtection="1">
      <protection hidden="1"/>
    </xf>
    <xf numFmtId="167" fontId="5" fillId="10" borderId="1" xfId="0" applyNumberFormat="1" applyFont="1" applyFill="1" applyBorder="1" applyProtection="1">
      <protection hidden="1"/>
    </xf>
    <xf numFmtId="166" fontId="5" fillId="10" borderId="1" xfId="0" applyNumberFormat="1" applyFont="1" applyFill="1" applyBorder="1" applyProtection="1">
      <protection hidden="1"/>
    </xf>
    <xf numFmtId="1" fontId="5" fillId="10" borderId="1" xfId="0" applyNumberFormat="1" applyFont="1" applyFill="1" applyBorder="1" applyProtection="1">
      <protection hidden="1"/>
    </xf>
    <xf numFmtId="49" fontId="6" fillId="0" borderId="0" xfId="0" applyNumberFormat="1" applyFont="1" applyProtection="1">
      <protection hidden="1"/>
    </xf>
    <xf numFmtId="0" fontId="29" fillId="0" borderId="0" xfId="0" applyFont="1" applyAlignment="1" applyProtection="1">
      <alignment horizontal="right"/>
      <protection hidden="1"/>
    </xf>
    <xf numFmtId="0" fontId="30" fillId="0" borderId="0" xfId="0" applyFont="1" applyAlignment="1" applyProtection="1">
      <alignment horizontal="center" vertical="center"/>
      <protection hidden="1"/>
    </xf>
    <xf numFmtId="38" fontId="5" fillId="6" borderId="39" xfId="0" applyNumberFormat="1" applyFont="1" applyFill="1" applyBorder="1" applyProtection="1">
      <protection locked="0"/>
    </xf>
    <xf numFmtId="0" fontId="6" fillId="2" borderId="43" xfId="0" applyFont="1" applyFill="1" applyBorder="1"/>
    <xf numFmtId="0" fontId="6" fillId="0" borderId="8" xfId="0" applyFont="1" applyBorder="1" applyAlignment="1" applyProtection="1">
      <alignment horizontal="center" wrapText="1"/>
      <protection hidden="1"/>
    </xf>
    <xf numFmtId="0" fontId="5" fillId="2" borderId="30" xfId="0" applyFont="1" applyFill="1" applyBorder="1" applyProtection="1">
      <protection hidden="1"/>
    </xf>
    <xf numFmtId="44" fontId="5" fillId="2" borderId="13" xfId="0" applyNumberFormat="1" applyFont="1" applyFill="1" applyBorder="1" applyProtection="1">
      <protection hidden="1"/>
    </xf>
    <xf numFmtId="0" fontId="3" fillId="0" borderId="0" xfId="0" applyFont="1" applyAlignment="1" applyProtection="1">
      <alignment horizontal="center" textRotation="180"/>
      <protection hidden="1"/>
    </xf>
    <xf numFmtId="0" fontId="6" fillId="0" borderId="0" xfId="0" applyFont="1" applyAlignment="1">
      <alignment horizontal="center"/>
    </xf>
    <xf numFmtId="0" fontId="5" fillId="0" borderId="0" xfId="0" applyFont="1" applyAlignment="1" applyProtection="1">
      <alignment wrapText="1"/>
      <protection locked="0"/>
    </xf>
    <xf numFmtId="0" fontId="31" fillId="0" borderId="0" xfId="0" applyFont="1" applyProtection="1">
      <protection hidden="1"/>
    </xf>
    <xf numFmtId="0" fontId="6" fillId="0" borderId="9" xfId="0" applyFont="1" applyBorder="1" applyAlignment="1" applyProtection="1">
      <alignment horizontal="left"/>
      <protection hidden="1"/>
    </xf>
    <xf numFmtId="0" fontId="6" fillId="0" borderId="9" xfId="0" applyFont="1" applyBorder="1" applyAlignment="1" applyProtection="1">
      <alignment horizontal="center"/>
      <protection hidden="1"/>
    </xf>
    <xf numFmtId="0" fontId="5" fillId="11" borderId="1" xfId="0" applyFont="1" applyFill="1" applyBorder="1" applyProtection="1">
      <protection locked="0"/>
    </xf>
    <xf numFmtId="0" fontId="6" fillId="12" borderId="2" xfId="0" applyFont="1" applyFill="1" applyBorder="1" applyProtection="1">
      <protection hidden="1"/>
    </xf>
    <xf numFmtId="0" fontId="10" fillId="12" borderId="2" xfId="0" applyFont="1" applyFill="1" applyBorder="1" applyAlignment="1" applyProtection="1">
      <alignment horizontal="left"/>
      <protection hidden="1"/>
    </xf>
    <xf numFmtId="0" fontId="2" fillId="8" borderId="0" xfId="0" applyFont="1" applyFill="1" applyProtection="1">
      <protection hidden="1"/>
    </xf>
    <xf numFmtId="44" fontId="2" fillId="8" borderId="0" xfId="0" applyNumberFormat="1" applyFont="1" applyFill="1" applyProtection="1">
      <protection hidden="1"/>
    </xf>
    <xf numFmtId="0" fontId="23" fillId="0" borderId="0" xfId="0" applyFont="1" applyAlignment="1" applyProtection="1">
      <alignment wrapText="1"/>
      <protection locked="0"/>
    </xf>
    <xf numFmtId="0" fontId="29" fillId="0" borderId="0" xfId="0" applyFont="1" applyAlignment="1" applyProtection="1">
      <alignment horizontal="right" vertical="top"/>
      <protection hidden="1"/>
    </xf>
    <xf numFmtId="49" fontId="5" fillId="0" borderId="0" xfId="0" applyNumberFormat="1" applyFont="1"/>
    <xf numFmtId="0" fontId="5" fillId="13" borderId="1" xfId="0" applyFont="1" applyFill="1" applyBorder="1" applyAlignment="1">
      <alignment horizontal="left"/>
    </xf>
    <xf numFmtId="0" fontId="5" fillId="6" borderId="0" xfId="0" applyFont="1" applyFill="1"/>
    <xf numFmtId="0" fontId="5" fillId="0" borderId="0" xfId="0" quotePrefix="1" applyFont="1"/>
    <xf numFmtId="0" fontId="36" fillId="0" borderId="0" xfId="0" applyFont="1"/>
    <xf numFmtId="0" fontId="6" fillId="0" borderId="40" xfId="0" applyFont="1" applyBorder="1"/>
    <xf numFmtId="0" fontId="6" fillId="0" borderId="0" xfId="0" applyFont="1" applyAlignment="1">
      <alignment horizontal="centerContinuous"/>
    </xf>
    <xf numFmtId="0" fontId="5" fillId="0" borderId="0" xfId="0" applyFont="1" applyAlignment="1">
      <alignment horizontal="centerContinuous"/>
    </xf>
    <xf numFmtId="0" fontId="6" fillId="0" borderId="44" xfId="0" applyFont="1" applyBorder="1" applyAlignment="1" applyProtection="1">
      <alignment horizontal="center"/>
      <protection hidden="1"/>
    </xf>
    <xf numFmtId="0" fontId="6" fillId="0" borderId="0" xfId="0" applyFont="1" applyAlignment="1" applyProtection="1">
      <alignment horizontal="centerContinuous"/>
      <protection hidden="1"/>
    </xf>
    <xf numFmtId="0" fontId="5" fillId="0" borderId="0" xfId="0" applyFont="1" applyAlignment="1" applyProtection="1">
      <alignment horizontal="centerContinuous"/>
      <protection hidden="1"/>
    </xf>
    <xf numFmtId="0" fontId="29" fillId="0" borderId="0" xfId="0" applyFont="1" applyAlignment="1">
      <alignment horizontal="right" vertical="top"/>
    </xf>
    <xf numFmtId="44" fontId="29" fillId="0" borderId="0" xfId="0" applyNumberFormat="1" applyFont="1" applyAlignment="1" applyProtection="1">
      <alignment horizontal="right"/>
      <protection hidden="1"/>
    </xf>
    <xf numFmtId="44" fontId="29" fillId="0" borderId="0" xfId="0" applyNumberFormat="1" applyFont="1" applyProtection="1">
      <protection hidden="1"/>
    </xf>
    <xf numFmtId="0" fontId="6" fillId="0" borderId="0" xfId="0" applyFont="1" applyAlignment="1" applyProtection="1">
      <alignment vertical="top"/>
      <protection hidden="1"/>
    </xf>
    <xf numFmtId="0" fontId="2" fillId="0" borderId="23" xfId="0" applyFont="1" applyBorder="1" applyProtection="1">
      <protection hidden="1"/>
    </xf>
    <xf numFmtId="0" fontId="3" fillId="0" borderId="23" xfId="0" applyFont="1" applyBorder="1" applyAlignment="1" applyProtection="1">
      <alignment horizontal="right"/>
      <protection hidden="1"/>
    </xf>
    <xf numFmtId="173" fontId="2" fillId="0" borderId="0" xfId="0" applyNumberFormat="1" applyFont="1" applyProtection="1">
      <protection hidden="1"/>
    </xf>
    <xf numFmtId="0" fontId="29" fillId="0" borderId="0" xfId="0" applyFont="1" applyProtection="1">
      <protection hidden="1"/>
    </xf>
    <xf numFmtId="44" fontId="5" fillId="0" borderId="2" xfId="1" applyFont="1" applyBorder="1" applyAlignment="1" applyProtection="1">
      <alignment shrinkToFit="1"/>
      <protection hidden="1"/>
    </xf>
    <xf numFmtId="44" fontId="5" fillId="0" borderId="0" xfId="1" applyFont="1" applyAlignment="1" applyProtection="1">
      <alignment shrinkToFit="1"/>
      <protection hidden="1"/>
    </xf>
    <xf numFmtId="0" fontId="5" fillId="0" borderId="0" xfId="0" applyFont="1" applyAlignment="1" applyProtection="1">
      <alignment shrinkToFit="1"/>
      <protection hidden="1"/>
    </xf>
    <xf numFmtId="44" fontId="5" fillId="0" borderId="2" xfId="0" applyNumberFormat="1" applyFont="1" applyBorder="1" applyAlignment="1" applyProtection="1">
      <alignment shrinkToFit="1"/>
      <protection hidden="1"/>
    </xf>
    <xf numFmtId="44" fontId="5" fillId="7" borderId="0" xfId="0" applyNumberFormat="1" applyFont="1" applyFill="1" applyAlignment="1" applyProtection="1">
      <alignment shrinkToFit="1"/>
      <protection hidden="1"/>
    </xf>
    <xf numFmtId="44" fontId="5" fillId="7" borderId="2" xfId="0" applyNumberFormat="1" applyFont="1" applyFill="1" applyBorder="1" applyAlignment="1" applyProtection="1">
      <alignment shrinkToFit="1"/>
      <protection hidden="1"/>
    </xf>
    <xf numFmtId="44" fontId="5" fillId="0" borderId="0" xfId="0" applyNumberFormat="1" applyFont="1" applyAlignment="1" applyProtection="1">
      <alignment shrinkToFit="1"/>
      <protection hidden="1"/>
    </xf>
    <xf numFmtId="44" fontId="5" fillId="0" borderId="1" xfId="0" applyNumberFormat="1" applyFont="1" applyBorder="1" applyAlignment="1" applyProtection="1">
      <alignment shrinkToFit="1"/>
      <protection hidden="1"/>
    </xf>
    <xf numFmtId="0" fontId="5" fillId="0" borderId="0" xfId="0" applyFont="1" applyAlignment="1" applyProtection="1">
      <alignment horizontal="left" shrinkToFit="1"/>
      <protection hidden="1"/>
    </xf>
    <xf numFmtId="0" fontId="6" fillId="0" borderId="0" xfId="0" applyFont="1" applyAlignment="1" applyProtection="1">
      <alignment shrinkToFit="1"/>
      <protection hidden="1"/>
    </xf>
    <xf numFmtId="0" fontId="6" fillId="0" borderId="1" xfId="0" applyFont="1" applyBorder="1" applyAlignment="1" applyProtection="1">
      <alignment horizontal="center" shrinkToFit="1"/>
      <protection hidden="1"/>
    </xf>
    <xf numFmtId="0" fontId="6" fillId="0" borderId="1" xfId="0" applyFont="1" applyBorder="1" applyAlignment="1" applyProtection="1">
      <alignment shrinkToFit="1"/>
      <protection hidden="1"/>
    </xf>
    <xf numFmtId="0" fontId="5" fillId="0" borderId="1" xfId="0" applyFont="1" applyBorder="1" applyAlignment="1" applyProtection="1">
      <alignment shrinkToFit="1"/>
      <protection hidden="1"/>
    </xf>
    <xf numFmtId="44" fontId="6" fillId="0" borderId="1" xfId="0" applyNumberFormat="1" applyFont="1" applyBorder="1" applyAlignment="1" applyProtection="1">
      <alignment shrinkToFit="1"/>
      <protection hidden="1"/>
    </xf>
    <xf numFmtId="0" fontId="6" fillId="0" borderId="4" xfId="0" applyFont="1" applyBorder="1" applyAlignment="1" applyProtection="1">
      <alignment shrinkToFit="1"/>
      <protection hidden="1"/>
    </xf>
    <xf numFmtId="44" fontId="6" fillId="0" borderId="4" xfId="0" applyNumberFormat="1" applyFont="1" applyBorder="1" applyAlignment="1" applyProtection="1">
      <alignment shrinkToFit="1"/>
      <protection hidden="1"/>
    </xf>
    <xf numFmtId="44" fontId="5" fillId="6" borderId="1" xfId="1" applyFont="1" applyFill="1" applyBorder="1" applyAlignment="1" applyProtection="1">
      <alignment shrinkToFit="1"/>
      <protection locked="0"/>
    </xf>
    <xf numFmtId="44" fontId="5" fillId="0" borderId="1" xfId="1" applyFont="1" applyBorder="1" applyAlignment="1" applyProtection="1">
      <alignment shrinkToFit="1"/>
      <protection hidden="1"/>
    </xf>
    <xf numFmtId="44" fontId="5" fillId="11" borderId="1" xfId="1" applyFont="1" applyFill="1" applyBorder="1" applyAlignment="1" applyProtection="1">
      <alignment shrinkToFit="1"/>
    </xf>
    <xf numFmtId="44" fontId="5" fillId="3" borderId="13" xfId="0" applyNumberFormat="1" applyFont="1" applyFill="1" applyBorder="1" applyAlignment="1" applyProtection="1">
      <alignment shrinkToFit="1"/>
      <protection hidden="1"/>
    </xf>
    <xf numFmtId="44" fontId="6" fillId="4" borderId="2" xfId="1" applyFont="1" applyFill="1" applyBorder="1" applyAlignment="1" applyProtection="1">
      <alignment shrinkToFit="1"/>
      <protection hidden="1"/>
    </xf>
    <xf numFmtId="0" fontId="5" fillId="0" borderId="6" xfId="0" applyFont="1" applyBorder="1" applyAlignment="1" applyProtection="1">
      <alignment shrinkToFit="1"/>
      <protection hidden="1"/>
    </xf>
    <xf numFmtId="44" fontId="5" fillId="0" borderId="6" xfId="1" applyFont="1" applyBorder="1" applyAlignment="1" applyProtection="1">
      <alignment shrinkToFit="1"/>
      <protection hidden="1"/>
    </xf>
    <xf numFmtId="44" fontId="5" fillId="3" borderId="1" xfId="1" applyFont="1" applyFill="1" applyBorder="1" applyAlignment="1" applyProtection="1">
      <alignment shrinkToFit="1"/>
      <protection hidden="1"/>
    </xf>
    <xf numFmtId="44" fontId="5" fillId="4" borderId="6" xfId="0" applyNumberFormat="1" applyFont="1" applyFill="1" applyBorder="1" applyAlignment="1" applyProtection="1">
      <alignment shrinkToFit="1"/>
      <protection hidden="1"/>
    </xf>
    <xf numFmtId="44" fontId="5" fillId="4" borderId="9" xfId="1" applyFont="1" applyFill="1" applyBorder="1" applyAlignment="1" applyProtection="1">
      <alignment shrinkToFit="1"/>
      <protection hidden="1"/>
    </xf>
    <xf numFmtId="44" fontId="5" fillId="6" borderId="1" xfId="0" applyNumberFormat="1" applyFont="1" applyFill="1" applyBorder="1" applyAlignment="1" applyProtection="1">
      <alignment shrinkToFit="1"/>
      <protection locked="0"/>
    </xf>
    <xf numFmtId="44" fontId="5" fillId="3" borderId="1" xfId="0" applyNumberFormat="1" applyFont="1" applyFill="1" applyBorder="1" applyAlignment="1" applyProtection="1">
      <alignment shrinkToFit="1"/>
      <protection hidden="1"/>
    </xf>
    <xf numFmtId="44" fontId="6" fillId="3" borderId="2" xfId="0" applyNumberFormat="1" applyFont="1" applyFill="1" applyBorder="1" applyAlignment="1" applyProtection="1">
      <alignment shrinkToFit="1"/>
      <protection hidden="1"/>
    </xf>
    <xf numFmtId="44" fontId="6" fillId="5" borderId="12" xfId="0" applyNumberFormat="1" applyFont="1" applyFill="1" applyBorder="1" applyAlignment="1" applyProtection="1">
      <alignment shrinkToFit="1"/>
      <protection hidden="1"/>
    </xf>
    <xf numFmtId="8" fontId="6" fillId="12" borderId="2" xfId="0" applyNumberFormat="1" applyFont="1" applyFill="1" applyBorder="1" applyAlignment="1" applyProtection="1">
      <alignment shrinkToFit="1"/>
      <protection hidden="1"/>
    </xf>
    <xf numFmtId="8" fontId="6" fillId="5" borderId="12" xfId="0" applyNumberFormat="1" applyFont="1" applyFill="1" applyBorder="1" applyAlignment="1" applyProtection="1">
      <alignment shrinkToFit="1"/>
      <protection hidden="1"/>
    </xf>
    <xf numFmtId="44" fontId="6" fillId="2" borderId="40" xfId="1" applyFont="1" applyFill="1" applyBorder="1" applyAlignment="1">
      <alignment shrinkToFit="1"/>
    </xf>
    <xf numFmtId="169" fontId="5" fillId="6" borderId="1" xfId="0" applyNumberFormat="1" applyFont="1" applyFill="1" applyBorder="1" applyAlignment="1" applyProtection="1">
      <alignment shrinkToFit="1"/>
      <protection locked="0"/>
    </xf>
    <xf numFmtId="168" fontId="5" fillId="0" borderId="36" xfId="0" applyNumberFormat="1" applyFont="1" applyBorder="1" applyAlignment="1" applyProtection="1">
      <alignment shrinkToFit="1"/>
      <protection hidden="1"/>
    </xf>
    <xf numFmtId="170" fontId="5" fillId="6" borderId="1" xfId="0" applyNumberFormat="1" applyFont="1" applyFill="1" applyBorder="1" applyAlignment="1" applyProtection="1">
      <alignment shrinkToFit="1"/>
      <protection locked="0"/>
    </xf>
    <xf numFmtId="44" fontId="5" fillId="0" borderId="36" xfId="1" applyFont="1" applyBorder="1" applyAlignment="1" applyProtection="1">
      <alignment shrinkToFit="1"/>
      <protection hidden="1"/>
    </xf>
    <xf numFmtId="170" fontId="5" fillId="6" borderId="3" xfId="0" applyNumberFormat="1" applyFont="1" applyFill="1" applyBorder="1" applyAlignment="1" applyProtection="1">
      <alignment shrinkToFit="1"/>
      <protection locked="0"/>
    </xf>
    <xf numFmtId="44" fontId="5" fillId="0" borderId="3" xfId="1" applyFont="1" applyBorder="1" applyAlignment="1" applyProtection="1">
      <alignment shrinkToFit="1"/>
      <protection hidden="1"/>
    </xf>
    <xf numFmtId="44" fontId="5" fillId="0" borderId="37" xfId="1" applyFont="1" applyBorder="1" applyAlignment="1" applyProtection="1">
      <alignment shrinkToFit="1"/>
      <protection hidden="1"/>
    </xf>
    <xf numFmtId="0" fontId="6" fillId="2" borderId="40" xfId="0" applyFont="1" applyFill="1" applyBorder="1" applyAlignment="1">
      <alignment shrinkToFit="1"/>
    </xf>
    <xf numFmtId="0" fontId="5" fillId="2" borderId="0" xfId="0" applyFont="1" applyFill="1" applyAlignment="1">
      <alignment shrinkToFit="1"/>
    </xf>
    <xf numFmtId="44" fontId="5" fillId="2" borderId="25" xfId="0" applyNumberFormat="1" applyFont="1" applyFill="1" applyBorder="1" applyAlignment="1" applyProtection="1">
      <alignment shrinkToFit="1"/>
      <protection hidden="1"/>
    </xf>
    <xf numFmtId="0" fontId="6" fillId="2" borderId="0" xfId="0" applyFont="1" applyFill="1" applyAlignment="1">
      <alignment shrinkToFit="1"/>
    </xf>
    <xf numFmtId="44" fontId="5" fillId="2" borderId="0" xfId="0" applyNumberFormat="1" applyFont="1" applyFill="1" applyAlignment="1" applyProtection="1">
      <alignment shrinkToFit="1"/>
      <protection hidden="1"/>
    </xf>
    <xf numFmtId="0" fontId="6" fillId="2" borderId="0" xfId="0" applyFont="1" applyFill="1" applyAlignment="1">
      <alignment horizontal="right" shrinkToFit="1"/>
    </xf>
    <xf numFmtId="0" fontId="6" fillId="2" borderId="0" xfId="0" applyFont="1" applyFill="1" applyAlignment="1" applyProtection="1">
      <alignment shrinkToFit="1"/>
      <protection hidden="1"/>
    </xf>
    <xf numFmtId="0" fontId="5" fillId="2" borderId="0" xfId="0" applyFont="1" applyFill="1" applyAlignment="1" applyProtection="1">
      <alignment shrinkToFit="1"/>
      <protection hidden="1"/>
    </xf>
    <xf numFmtId="44" fontId="5" fillId="0" borderId="10" xfId="0" applyNumberFormat="1" applyFont="1" applyBorder="1" applyAlignment="1" applyProtection="1">
      <alignment shrinkToFit="1"/>
      <protection hidden="1"/>
    </xf>
    <xf numFmtId="44" fontId="2" fillId="0" borderId="1" xfId="1" applyFont="1" applyBorder="1" applyAlignment="1" applyProtection="1">
      <alignment shrinkToFit="1"/>
      <protection hidden="1"/>
    </xf>
    <xf numFmtId="44" fontId="2" fillId="0" borderId="42" xfId="1" applyFont="1" applyBorder="1" applyAlignment="1" applyProtection="1">
      <alignment shrinkToFit="1"/>
      <protection hidden="1"/>
    </xf>
    <xf numFmtId="0" fontId="13" fillId="0" borderId="0" xfId="0" applyFont="1" applyAlignment="1" applyProtection="1">
      <alignment shrinkToFit="1"/>
      <protection hidden="1"/>
    </xf>
    <xf numFmtId="44" fontId="13" fillId="0" borderId="0" xfId="0" applyNumberFormat="1" applyFont="1" applyAlignment="1" applyProtection="1">
      <alignment shrinkToFit="1"/>
      <protection hidden="1"/>
    </xf>
    <xf numFmtId="44" fontId="13" fillId="0" borderId="0" xfId="1" applyFont="1" applyAlignment="1" applyProtection="1">
      <alignment shrinkToFit="1"/>
      <protection hidden="1"/>
    </xf>
    <xf numFmtId="44" fontId="2" fillId="6" borderId="1" xfId="1" applyFont="1" applyFill="1" applyBorder="1" applyAlignment="1" applyProtection="1">
      <alignment shrinkToFit="1"/>
      <protection locked="0"/>
    </xf>
    <xf numFmtId="0" fontId="2" fillId="0" borderId="0" xfId="0" applyFont="1" applyAlignment="1" applyProtection="1">
      <alignment shrinkToFit="1"/>
      <protection hidden="1"/>
    </xf>
    <xf numFmtId="44" fontId="2" fillId="0" borderId="6" xfId="1" applyFont="1" applyBorder="1" applyAlignment="1" applyProtection="1">
      <alignment shrinkToFit="1"/>
      <protection hidden="1"/>
    </xf>
    <xf numFmtId="44" fontId="2" fillId="0" borderId="0" xfId="1" applyFont="1" applyAlignment="1" applyProtection="1">
      <alignment shrinkToFit="1"/>
      <protection hidden="1"/>
    </xf>
    <xf numFmtId="44" fontId="2" fillId="0" borderId="9" xfId="1" applyFont="1" applyBorder="1" applyAlignment="1" applyProtection="1">
      <alignment shrinkToFit="1"/>
      <protection hidden="1"/>
    </xf>
    <xf numFmtId="44" fontId="3" fillId="0" borderId="1" xfId="1" applyFont="1" applyFill="1" applyBorder="1" applyAlignment="1" applyProtection="1">
      <alignment shrinkToFit="1"/>
      <protection hidden="1"/>
    </xf>
    <xf numFmtId="44" fontId="3" fillId="0" borderId="0" xfId="1" applyFont="1" applyFill="1" applyBorder="1" applyAlignment="1" applyProtection="1">
      <alignment shrinkToFit="1"/>
      <protection hidden="1"/>
    </xf>
    <xf numFmtId="44" fontId="2" fillId="0" borderId="28" xfId="1" applyFont="1" applyBorder="1" applyAlignment="1" applyProtection="1">
      <alignment shrinkToFit="1"/>
      <protection hidden="1"/>
    </xf>
    <xf numFmtId="44" fontId="2" fillId="0" borderId="0" xfId="1" applyFont="1" applyBorder="1" applyAlignment="1" applyProtection="1">
      <alignment shrinkToFit="1"/>
      <protection hidden="1"/>
    </xf>
    <xf numFmtId="171" fontId="17" fillId="0" borderId="41" xfId="0" applyNumberFormat="1" applyFont="1" applyBorder="1" applyAlignment="1">
      <alignment shrinkToFit="1"/>
    </xf>
    <xf numFmtId="44" fontId="2" fillId="0" borderId="1" xfId="1" applyFont="1" applyFill="1" applyBorder="1" applyAlignment="1" applyProtection="1">
      <alignment shrinkToFit="1"/>
      <protection hidden="1"/>
    </xf>
    <xf numFmtId="44" fontId="2" fillId="0" borderId="0" xfId="0" applyNumberFormat="1" applyFont="1" applyAlignment="1" applyProtection="1">
      <alignment shrinkToFit="1"/>
      <protection hidden="1"/>
    </xf>
    <xf numFmtId="166" fontId="2" fillId="0" borderId="1" xfId="1" applyNumberFormat="1" applyFont="1" applyFill="1" applyBorder="1" applyAlignment="1" applyProtection="1">
      <alignment horizontal="right" shrinkToFit="1"/>
      <protection hidden="1"/>
    </xf>
    <xf numFmtId="166" fontId="2" fillId="0" borderId="1" xfId="1" applyNumberFormat="1" applyFont="1" applyBorder="1" applyAlignment="1" applyProtection="1">
      <alignment horizontal="right" shrinkToFit="1"/>
      <protection hidden="1"/>
    </xf>
    <xf numFmtId="0" fontId="3" fillId="0" borderId="0" xfId="0" applyFont="1" applyAlignment="1" applyProtection="1">
      <alignment horizontal="right" shrinkToFit="1"/>
      <protection hidden="1"/>
    </xf>
    <xf numFmtId="44" fontId="2" fillId="9" borderId="2" xfId="0" applyNumberFormat="1" applyFont="1" applyFill="1" applyBorder="1" applyAlignment="1" applyProtection="1">
      <alignment shrinkToFit="1"/>
      <protection hidden="1"/>
    </xf>
    <xf numFmtId="0" fontId="3" fillId="0" borderId="9" xfId="0" applyFont="1" applyBorder="1" applyAlignment="1" applyProtection="1">
      <alignment horizontal="center" shrinkToFit="1"/>
      <protection hidden="1"/>
    </xf>
    <xf numFmtId="0" fontId="3" fillId="0" borderId="0" xfId="0" applyFont="1" applyAlignment="1" applyProtection="1">
      <alignment horizontal="center" shrinkToFit="1"/>
      <protection hidden="1"/>
    </xf>
    <xf numFmtId="44" fontId="2" fillId="6" borderId="1" xfId="1" applyFont="1" applyFill="1" applyBorder="1" applyAlignment="1" applyProtection="1">
      <alignment shrinkToFit="1"/>
    </xf>
    <xf numFmtId="0" fontId="5" fillId="0" borderId="0" xfId="0" applyFont="1" applyAlignment="1">
      <alignment horizontal="left" vertical="top" wrapText="1"/>
    </xf>
    <xf numFmtId="49" fontId="5" fillId="6" borderId="14" xfId="1" applyNumberFormat="1" applyFont="1" applyFill="1" applyBorder="1" applyAlignment="1" applyProtection="1">
      <alignment horizontal="left" vertical="center"/>
      <protection locked="0"/>
    </xf>
    <xf numFmtId="49" fontId="5" fillId="6" borderId="5" xfId="1" applyNumberFormat="1" applyFont="1" applyFill="1" applyBorder="1" applyAlignment="1" applyProtection="1">
      <alignment horizontal="left" vertical="center"/>
      <protection locked="0"/>
    </xf>
    <xf numFmtId="49" fontId="5" fillId="6" borderId="15" xfId="1" applyNumberFormat="1" applyFont="1" applyFill="1" applyBorder="1" applyAlignment="1" applyProtection="1">
      <alignment horizontal="left" vertical="center"/>
      <protection locked="0"/>
    </xf>
    <xf numFmtId="0" fontId="6" fillId="0" borderId="14" xfId="0" applyFont="1" applyBorder="1" applyAlignment="1">
      <alignment horizontal="right" vertical="center"/>
    </xf>
    <xf numFmtId="0" fontId="6" fillId="0" borderId="15" xfId="0" applyFont="1" applyBorder="1" applyAlignment="1">
      <alignment horizontal="right" vertical="center"/>
    </xf>
    <xf numFmtId="0" fontId="6" fillId="0" borderId="14" xfId="0" applyFont="1" applyBorder="1" applyAlignment="1">
      <alignment horizontal="right" vertical="center" wrapText="1"/>
    </xf>
    <xf numFmtId="0" fontId="6" fillId="0" borderId="15" xfId="0" applyFont="1" applyBorder="1" applyAlignment="1">
      <alignment horizontal="right" vertical="center" wrapText="1"/>
    </xf>
    <xf numFmtId="172" fontId="5" fillId="6" borderId="14" xfId="1" applyNumberFormat="1" applyFont="1" applyFill="1" applyBorder="1" applyAlignment="1" applyProtection="1">
      <alignment horizontal="left" vertical="center"/>
      <protection locked="0"/>
    </xf>
    <xf numFmtId="172" fontId="5" fillId="6" borderId="5" xfId="1" applyNumberFormat="1" applyFont="1" applyFill="1" applyBorder="1" applyAlignment="1" applyProtection="1">
      <alignment horizontal="left" vertical="center"/>
      <protection locked="0"/>
    </xf>
    <xf numFmtId="172" fontId="5" fillId="6" borderId="15" xfId="1" applyNumberFormat="1" applyFont="1" applyFill="1" applyBorder="1" applyAlignment="1" applyProtection="1">
      <alignment horizontal="left" vertical="center"/>
      <protection locked="0"/>
    </xf>
    <xf numFmtId="1" fontId="5" fillId="6" borderId="14" xfId="1" applyNumberFormat="1" applyFont="1" applyFill="1" applyBorder="1" applyAlignment="1" applyProtection="1">
      <alignment horizontal="left" vertical="center"/>
      <protection locked="0"/>
    </xf>
    <xf numFmtId="1" fontId="5" fillId="6" borderId="5" xfId="1" applyNumberFormat="1" applyFont="1" applyFill="1" applyBorder="1" applyAlignment="1" applyProtection="1">
      <alignment horizontal="left" vertical="center"/>
      <protection locked="0"/>
    </xf>
    <xf numFmtId="1" fontId="5" fillId="6" borderId="15" xfId="1" applyNumberFormat="1" applyFont="1" applyFill="1" applyBorder="1" applyAlignment="1" applyProtection="1">
      <alignment horizontal="left" vertical="center"/>
      <protection locked="0"/>
    </xf>
    <xf numFmtId="0" fontId="6" fillId="0" borderId="1" xfId="0" applyFont="1" applyBorder="1" applyAlignment="1">
      <alignment horizontal="right" vertical="center"/>
    </xf>
    <xf numFmtId="0" fontId="6" fillId="0" borderId="1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 wrapText="1"/>
    </xf>
    <xf numFmtId="0" fontId="6" fillId="0" borderId="0" xfId="0" applyFont="1" applyAlignment="1">
      <alignment horizontal="center"/>
    </xf>
    <xf numFmtId="0" fontId="6" fillId="12" borderId="8" xfId="0" applyFont="1" applyFill="1" applyBorder="1" applyAlignment="1">
      <alignment horizontal="left"/>
    </xf>
    <xf numFmtId="0" fontId="6" fillId="12" borderId="30" xfId="0" applyFont="1" applyFill="1" applyBorder="1" applyAlignment="1">
      <alignment horizontal="left"/>
    </xf>
    <xf numFmtId="0" fontId="6" fillId="12" borderId="13" xfId="0" applyFont="1" applyFill="1" applyBorder="1" applyAlignment="1">
      <alignment horizontal="left"/>
    </xf>
    <xf numFmtId="0" fontId="6" fillId="12" borderId="8" xfId="0" applyFont="1" applyFill="1" applyBorder="1" applyAlignment="1" applyProtection="1">
      <alignment horizontal="left"/>
      <protection hidden="1"/>
    </xf>
    <xf numFmtId="0" fontId="6" fillId="12" borderId="30" xfId="0" applyFont="1" applyFill="1" applyBorder="1" applyAlignment="1" applyProtection="1">
      <alignment horizontal="left"/>
      <protection hidden="1"/>
    </xf>
    <xf numFmtId="0" fontId="6" fillId="12" borderId="13" xfId="0" applyFont="1" applyFill="1" applyBorder="1" applyAlignment="1" applyProtection="1">
      <alignment horizontal="left"/>
      <protection hidden="1"/>
    </xf>
    <xf numFmtId="0" fontId="6" fillId="10" borderId="8" xfId="0" applyFont="1" applyFill="1" applyBorder="1" applyAlignment="1" applyProtection="1">
      <alignment horizontal="left"/>
      <protection hidden="1"/>
    </xf>
    <xf numFmtId="0" fontId="6" fillId="10" borderId="30" xfId="0" applyFont="1" applyFill="1" applyBorder="1" applyAlignment="1" applyProtection="1">
      <alignment horizontal="left"/>
      <protection hidden="1"/>
    </xf>
    <xf numFmtId="0" fontId="6" fillId="10" borderId="13" xfId="0" applyFont="1" applyFill="1" applyBorder="1" applyAlignment="1" applyProtection="1">
      <alignment horizontal="left"/>
      <protection hidden="1"/>
    </xf>
    <xf numFmtId="0" fontId="6" fillId="10" borderId="30" xfId="0" applyFont="1" applyFill="1" applyBorder="1" applyAlignment="1" applyProtection="1">
      <alignment horizontal="left" shrinkToFit="1"/>
      <protection hidden="1"/>
    </xf>
    <xf numFmtId="0" fontId="6" fillId="10" borderId="13" xfId="0" applyFont="1" applyFill="1" applyBorder="1" applyAlignment="1" applyProtection="1">
      <alignment horizontal="left" shrinkToFit="1"/>
      <protection hidden="1"/>
    </xf>
    <xf numFmtId="0" fontId="6" fillId="0" borderId="0" xfId="0" applyFont="1" applyAlignment="1" applyProtection="1">
      <alignment horizontal="center" textRotation="180"/>
      <protection hidden="1"/>
    </xf>
    <xf numFmtId="0" fontId="32" fillId="0" borderId="0" xfId="0" applyFont="1" applyAlignment="1" applyProtection="1">
      <alignment horizontal="center" vertical="center"/>
      <protection hidden="1"/>
    </xf>
    <xf numFmtId="172" fontId="2" fillId="0" borderId="0" xfId="0" applyNumberFormat="1" applyFont="1" applyAlignment="1" applyProtection="1">
      <alignment horizontal="center" wrapText="1"/>
      <protection hidden="1"/>
    </xf>
    <xf numFmtId="0" fontId="33" fillId="0" borderId="0" xfId="0" applyFont="1" applyAlignment="1" applyProtection="1">
      <alignment horizontal="center"/>
      <protection hidden="1"/>
    </xf>
    <xf numFmtId="0" fontId="2" fillId="0" borderId="43" xfId="0" applyFont="1" applyBorder="1" applyAlignment="1" applyProtection="1">
      <alignment horizontal="left"/>
      <protection hidden="1"/>
    </xf>
    <xf numFmtId="0" fontId="2" fillId="0" borderId="23" xfId="0" applyFont="1" applyBorder="1" applyAlignment="1" applyProtection="1">
      <alignment horizontal="left"/>
      <protection hidden="1"/>
    </xf>
    <xf numFmtId="0" fontId="2" fillId="0" borderId="45" xfId="0" applyFont="1" applyBorder="1" applyAlignment="1" applyProtection="1">
      <alignment horizontal="left"/>
      <protection hidden="1"/>
    </xf>
    <xf numFmtId="0" fontId="34" fillId="0" borderId="0" xfId="0" applyFont="1" applyAlignment="1" applyProtection="1">
      <alignment horizontal="left" vertical="center"/>
      <protection hidden="1"/>
    </xf>
    <xf numFmtId="0" fontId="2" fillId="0" borderId="43" xfId="0" applyFont="1" applyBorder="1" applyAlignment="1" applyProtection="1">
      <alignment horizontal="center"/>
      <protection hidden="1"/>
    </xf>
    <xf numFmtId="0" fontId="2" fillId="0" borderId="23" xfId="0" applyFont="1" applyBorder="1" applyAlignment="1" applyProtection="1">
      <alignment horizontal="center"/>
      <protection hidden="1"/>
    </xf>
    <xf numFmtId="0" fontId="3" fillId="0" borderId="43" xfId="0" applyFont="1" applyBorder="1" applyAlignment="1" applyProtection="1">
      <alignment horizontal="center"/>
      <protection hidden="1"/>
    </xf>
    <xf numFmtId="0" fontId="3" fillId="0" borderId="45" xfId="0" applyFont="1" applyBorder="1" applyAlignment="1" applyProtection="1">
      <alignment horizontal="center"/>
      <protection hidden="1"/>
    </xf>
    <xf numFmtId="0" fontId="34" fillId="0" borderId="0" xfId="0" applyFont="1" applyAlignment="1" applyProtection="1">
      <alignment horizontal="left"/>
      <protection hidden="1"/>
    </xf>
    <xf numFmtId="0" fontId="32" fillId="0" borderId="0" xfId="0" applyFont="1" applyAlignment="1" applyProtection="1">
      <alignment horizontal="center"/>
      <protection hidden="1"/>
    </xf>
    <xf numFmtId="0" fontId="14" fillId="0" borderId="22" xfId="0" applyFont="1" applyBorder="1" applyAlignment="1" applyProtection="1">
      <alignment horizontal="center" vertical="center" wrapText="1"/>
      <protection hidden="1"/>
    </xf>
    <xf numFmtId="0" fontId="14" fillId="0" borderId="23" xfId="0" applyFont="1" applyBorder="1" applyAlignment="1" applyProtection="1">
      <alignment horizontal="center" vertical="center" wrapText="1"/>
      <protection hidden="1"/>
    </xf>
    <xf numFmtId="0" fontId="14" fillId="0" borderId="24" xfId="0" applyFont="1" applyBorder="1" applyAlignment="1" applyProtection="1">
      <alignment horizontal="center" vertical="center" wrapText="1"/>
      <protection hidden="1"/>
    </xf>
    <xf numFmtId="0" fontId="14" fillId="0" borderId="12" xfId="0" applyFont="1" applyBorder="1" applyAlignment="1" applyProtection="1">
      <alignment horizontal="center" vertical="center" wrapText="1"/>
      <protection hidden="1"/>
    </xf>
    <xf numFmtId="0" fontId="14" fillId="0" borderId="0" xfId="0" applyFont="1" applyAlignment="1" applyProtection="1">
      <alignment horizontal="center" vertical="center" wrapText="1"/>
      <protection hidden="1"/>
    </xf>
    <xf numFmtId="0" fontId="14" fillId="0" borderId="25" xfId="0" applyFont="1" applyBorder="1" applyAlignment="1" applyProtection="1">
      <alignment horizontal="center" vertical="center" wrapText="1"/>
      <protection hidden="1"/>
    </xf>
    <xf numFmtId="0" fontId="14" fillId="0" borderId="26" xfId="0" applyFont="1" applyBorder="1" applyAlignment="1" applyProtection="1">
      <alignment horizontal="center" vertical="center" wrapText="1"/>
      <protection hidden="1"/>
    </xf>
    <xf numFmtId="0" fontId="14" fillId="0" borderId="11" xfId="0" applyFont="1" applyBorder="1" applyAlignment="1" applyProtection="1">
      <alignment horizontal="center" vertical="center" wrapText="1"/>
      <protection hidden="1"/>
    </xf>
    <xf numFmtId="0" fontId="14" fillId="0" borderId="27" xfId="0" applyFont="1" applyBorder="1" applyAlignment="1" applyProtection="1">
      <alignment horizontal="center" vertical="center" wrapText="1"/>
      <protection hidden="1"/>
    </xf>
    <xf numFmtId="0" fontId="6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 vertical="top"/>
      <protection hidden="1"/>
    </xf>
    <xf numFmtId="0" fontId="2" fillId="0" borderId="29" xfId="0" applyFont="1" applyBorder="1" applyAlignment="1" applyProtection="1">
      <alignment horizontal="left"/>
      <protection hidden="1"/>
    </xf>
    <xf numFmtId="0" fontId="2" fillId="0" borderId="30" xfId="0" applyFont="1" applyBorder="1" applyAlignment="1" applyProtection="1">
      <alignment horizontal="left"/>
      <protection hidden="1"/>
    </xf>
    <xf numFmtId="0" fontId="2" fillId="0" borderId="31" xfId="0" applyFont="1" applyBorder="1" applyAlignment="1" applyProtection="1">
      <alignment horizontal="left"/>
      <protection hidden="1"/>
    </xf>
    <xf numFmtId="0" fontId="3" fillId="0" borderId="29" xfId="0" applyFont="1" applyBorder="1" applyAlignment="1" applyProtection="1">
      <alignment horizontal="center"/>
      <protection hidden="1"/>
    </xf>
    <xf numFmtId="0" fontId="3" fillId="0" borderId="31" xfId="0" applyFont="1" applyBorder="1" applyAlignment="1" applyProtection="1">
      <alignment horizontal="center"/>
      <protection hidden="1"/>
    </xf>
    <xf numFmtId="0" fontId="2" fillId="0" borderId="29" xfId="0" applyFont="1" applyBorder="1" applyAlignment="1" applyProtection="1">
      <alignment horizontal="center"/>
      <protection hidden="1"/>
    </xf>
    <xf numFmtId="0" fontId="2" fillId="0" borderId="30" xfId="0" applyFont="1" applyBorder="1" applyAlignment="1" applyProtection="1">
      <alignment horizontal="center"/>
      <protection hidden="1"/>
    </xf>
    <xf numFmtId="0" fontId="5" fillId="3" borderId="22" xfId="0" applyFont="1" applyFill="1" applyBorder="1" applyAlignment="1" applyProtection="1">
      <alignment horizontal="center"/>
      <protection hidden="1"/>
    </xf>
    <xf numFmtId="0" fontId="5" fillId="3" borderId="23" xfId="0" applyFont="1" applyFill="1" applyBorder="1" applyAlignment="1" applyProtection="1">
      <alignment horizontal="center"/>
      <protection hidden="1"/>
    </xf>
    <xf numFmtId="0" fontId="5" fillId="3" borderId="24" xfId="0" applyFont="1" applyFill="1" applyBorder="1" applyAlignment="1" applyProtection="1">
      <alignment horizontal="center"/>
      <protection hidden="1"/>
    </xf>
    <xf numFmtId="0" fontId="5" fillId="3" borderId="26" xfId="0" applyFont="1" applyFill="1" applyBorder="1" applyAlignment="1" applyProtection="1">
      <alignment horizontal="center"/>
      <protection hidden="1"/>
    </xf>
    <xf numFmtId="0" fontId="5" fillId="3" borderId="11" xfId="0" applyFont="1" applyFill="1" applyBorder="1" applyAlignment="1" applyProtection="1">
      <alignment horizontal="center"/>
      <protection hidden="1"/>
    </xf>
    <xf numFmtId="0" fontId="5" fillId="3" borderId="27" xfId="0" applyFont="1" applyFill="1" applyBorder="1" applyAlignment="1" applyProtection="1">
      <alignment horizontal="center"/>
      <protection hidden="1"/>
    </xf>
    <xf numFmtId="0" fontId="6" fillId="0" borderId="8" xfId="0" applyFont="1" applyBorder="1" applyAlignment="1" applyProtection="1">
      <alignment horizontal="center"/>
      <protection hidden="1"/>
    </xf>
    <xf numFmtId="0" fontId="6" fillId="0" borderId="13" xfId="0" applyFont="1" applyBorder="1" applyAlignment="1" applyProtection="1">
      <alignment horizontal="center"/>
      <protection hidden="1"/>
    </xf>
    <xf numFmtId="0" fontId="5" fillId="0" borderId="5" xfId="0" applyFont="1" applyBorder="1" applyAlignment="1" applyProtection="1">
      <alignment horizontal="left"/>
      <protection hidden="1"/>
    </xf>
    <xf numFmtId="0" fontId="5" fillId="0" borderId="15" xfId="0" applyFont="1" applyBorder="1" applyAlignment="1" applyProtection="1">
      <alignment horizontal="left"/>
      <protection hidden="1"/>
    </xf>
    <xf numFmtId="0" fontId="5" fillId="0" borderId="14" xfId="0" applyFont="1" applyBorder="1" applyAlignment="1" applyProtection="1">
      <alignment horizontal="center" wrapText="1"/>
      <protection hidden="1"/>
    </xf>
    <xf numFmtId="0" fontId="5" fillId="0" borderId="5" xfId="0" applyFont="1" applyBorder="1" applyAlignment="1" applyProtection="1">
      <alignment horizontal="center" wrapText="1"/>
      <protection hidden="1"/>
    </xf>
    <xf numFmtId="0" fontId="5" fillId="0" borderId="15" xfId="0" applyFont="1" applyBorder="1" applyAlignment="1" applyProtection="1">
      <alignment horizontal="center" wrapText="1"/>
      <protection hidden="1"/>
    </xf>
    <xf numFmtId="0" fontId="6" fillId="0" borderId="14" xfId="0" applyFont="1" applyBorder="1" applyAlignment="1" applyProtection="1">
      <alignment horizontal="right" wrapText="1"/>
      <protection hidden="1"/>
    </xf>
    <xf numFmtId="0" fontId="6" fillId="0" borderId="5" xfId="0" applyFont="1" applyBorder="1" applyAlignment="1" applyProtection="1">
      <alignment horizontal="right" wrapText="1"/>
      <protection hidden="1"/>
    </xf>
    <xf numFmtId="0" fontId="5" fillId="0" borderId="14" xfId="0" applyFont="1" applyBorder="1" applyAlignment="1" applyProtection="1">
      <alignment horizontal="right"/>
      <protection hidden="1"/>
    </xf>
    <xf numFmtId="0" fontId="5" fillId="0" borderId="5" xfId="0" applyFont="1" applyBorder="1" applyAlignment="1" applyProtection="1">
      <alignment horizontal="right"/>
      <protection hidden="1"/>
    </xf>
    <xf numFmtId="167" fontId="5" fillId="0" borderId="5" xfId="0" applyNumberFormat="1" applyFont="1" applyBorder="1" applyAlignment="1" applyProtection="1">
      <alignment horizontal="left"/>
      <protection hidden="1"/>
    </xf>
    <xf numFmtId="167" fontId="5" fillId="0" borderId="15" xfId="0" applyNumberFormat="1" applyFont="1" applyBorder="1" applyAlignment="1" applyProtection="1">
      <alignment horizontal="left"/>
      <protection hidden="1"/>
    </xf>
    <xf numFmtId="0" fontId="6" fillId="0" borderId="14" xfId="0" applyFont="1" applyBorder="1" applyAlignment="1" applyProtection="1">
      <alignment horizontal="right"/>
      <protection hidden="1"/>
    </xf>
    <xf numFmtId="0" fontId="6" fillId="0" borderId="5" xfId="0" applyFont="1" applyBorder="1" applyAlignment="1" applyProtection="1">
      <alignment horizontal="right"/>
      <protection hidden="1"/>
    </xf>
    <xf numFmtId="166" fontId="5" fillId="0" borderId="5" xfId="0" applyNumberFormat="1" applyFont="1" applyBorder="1" applyAlignment="1" applyProtection="1">
      <alignment horizontal="left"/>
      <protection hidden="1"/>
    </xf>
    <xf numFmtId="166" fontId="5" fillId="0" borderId="15" xfId="0" applyNumberFormat="1" applyFont="1" applyBorder="1" applyAlignment="1" applyProtection="1">
      <alignment horizontal="left"/>
      <protection hidden="1"/>
    </xf>
    <xf numFmtId="2" fontId="5" fillId="0" borderId="5" xfId="0" applyNumberFormat="1" applyFont="1" applyBorder="1" applyAlignment="1" applyProtection="1">
      <alignment horizontal="left"/>
      <protection hidden="1"/>
    </xf>
    <xf numFmtId="2" fontId="5" fillId="0" borderId="15" xfId="0" applyNumberFormat="1" applyFont="1" applyBorder="1" applyAlignment="1" applyProtection="1">
      <alignment horizontal="left"/>
      <protection hidden="1"/>
    </xf>
    <xf numFmtId="0" fontId="5" fillId="0" borderId="14" xfId="0" applyFont="1" applyBorder="1" applyAlignment="1" applyProtection="1">
      <alignment horizontal="left"/>
      <protection hidden="1"/>
    </xf>
    <xf numFmtId="167" fontId="5" fillId="0" borderId="14" xfId="0" applyNumberFormat="1" applyFont="1" applyBorder="1" applyAlignment="1" applyProtection="1">
      <alignment horizontal="center"/>
      <protection hidden="1"/>
    </xf>
    <xf numFmtId="167" fontId="5" fillId="0" borderId="5" xfId="0" applyNumberFormat="1" applyFont="1" applyBorder="1" applyAlignment="1" applyProtection="1">
      <alignment horizontal="center"/>
      <protection hidden="1"/>
    </xf>
    <xf numFmtId="1" fontId="5" fillId="0" borderId="5" xfId="0" applyNumberFormat="1" applyFont="1" applyBorder="1" applyAlignment="1" applyProtection="1">
      <alignment horizontal="left"/>
      <protection hidden="1"/>
    </xf>
    <xf numFmtId="0" fontId="6" fillId="0" borderId="5" xfId="0" applyFont="1" applyBorder="1" applyAlignment="1" applyProtection="1">
      <alignment horizontal="center"/>
      <protection hidden="1"/>
    </xf>
    <xf numFmtId="0" fontId="6" fillId="0" borderId="15" xfId="0" applyFont="1" applyBorder="1" applyAlignment="1" applyProtection="1">
      <alignment horizontal="center"/>
      <protection hidden="1"/>
    </xf>
    <xf numFmtId="167" fontId="6" fillId="0" borderId="14" xfId="0" applyNumberFormat="1" applyFont="1" applyBorder="1" applyAlignment="1" applyProtection="1">
      <alignment horizontal="center" vertical="center"/>
      <protection hidden="1"/>
    </xf>
    <xf numFmtId="167" fontId="6" fillId="0" borderId="15" xfId="0" applyNumberFormat="1" applyFont="1" applyBorder="1" applyAlignment="1" applyProtection="1">
      <alignment horizontal="center" vertical="center"/>
      <protection hidden="1"/>
    </xf>
    <xf numFmtId="0" fontId="5" fillId="0" borderId="16" xfId="0" applyFont="1" applyBorder="1" applyAlignment="1" applyProtection="1">
      <alignment horizontal="right" wrapText="1"/>
      <protection hidden="1"/>
    </xf>
    <xf numFmtId="0" fontId="5" fillId="0" borderId="17" xfId="0" applyFont="1" applyBorder="1" applyAlignment="1" applyProtection="1">
      <alignment horizontal="right" wrapText="1"/>
      <protection hidden="1"/>
    </xf>
    <xf numFmtId="0" fontId="5" fillId="0" borderId="40" xfId="0" applyFont="1" applyBorder="1" applyAlignment="1" applyProtection="1">
      <alignment horizontal="right" vertical="center" wrapText="1"/>
      <protection hidden="1"/>
    </xf>
    <xf numFmtId="0" fontId="5" fillId="0" borderId="0" xfId="0" applyFont="1" applyAlignment="1" applyProtection="1">
      <alignment horizontal="right" vertical="center" wrapText="1"/>
      <protection hidden="1"/>
    </xf>
    <xf numFmtId="0" fontId="6" fillId="0" borderId="19" xfId="0" applyFont="1" applyBorder="1" applyAlignment="1" applyProtection="1">
      <alignment horizontal="center" vertical="center"/>
      <protection hidden="1"/>
    </xf>
    <xf numFmtId="0" fontId="6" fillId="0" borderId="6" xfId="0" applyFont="1" applyBorder="1" applyAlignment="1" applyProtection="1">
      <alignment horizontal="center" vertical="center"/>
      <protection hidden="1"/>
    </xf>
    <xf numFmtId="0" fontId="6" fillId="0" borderId="6" xfId="0" applyFont="1" applyBorder="1" applyAlignment="1" applyProtection="1">
      <alignment horizontal="left"/>
      <protection hidden="1"/>
    </xf>
    <xf numFmtId="0" fontId="16" fillId="0" borderId="1" xfId="0" applyFont="1" applyBorder="1" applyAlignment="1" applyProtection="1">
      <alignment horizontal="center" vertical="center" wrapText="1"/>
      <protection hidden="1"/>
    </xf>
    <xf numFmtId="0" fontId="6" fillId="0" borderId="1" xfId="0" applyFont="1" applyBorder="1" applyAlignment="1" applyProtection="1">
      <alignment horizontal="center" vertical="center" wrapText="1"/>
      <protection hidden="1"/>
    </xf>
    <xf numFmtId="167" fontId="6" fillId="0" borderId="17" xfId="0" applyNumberFormat="1" applyFont="1" applyBorder="1" applyAlignment="1" applyProtection="1">
      <alignment horizontal="center" vertical="center"/>
      <protection hidden="1"/>
    </xf>
    <xf numFmtId="167" fontId="6" fillId="0" borderId="18" xfId="0" applyNumberFormat="1" applyFont="1" applyBorder="1" applyAlignment="1" applyProtection="1">
      <alignment horizontal="center" vertical="center"/>
      <protection hidden="1"/>
    </xf>
    <xf numFmtId="167" fontId="6" fillId="0" borderId="6" xfId="0" applyNumberFormat="1" applyFont="1" applyBorder="1" applyAlignment="1" applyProtection="1">
      <alignment horizontal="center" vertical="center"/>
      <protection hidden="1"/>
    </xf>
    <xf numFmtId="167" fontId="6" fillId="0" borderId="20" xfId="0" applyNumberFormat="1" applyFont="1" applyBorder="1" applyAlignment="1" applyProtection="1">
      <alignment horizontal="center" vertical="center"/>
      <protection hidden="1"/>
    </xf>
  </cellXfs>
  <cellStyles count="3">
    <cellStyle name="Currency" xfId="1" builtinId="4"/>
    <cellStyle name="Hyperlink" xfId="2" builtinId="8"/>
    <cellStyle name="Normal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D7F0AA"/>
      <color rgb="FFC6F0AA"/>
      <color rgb="FFCCFF99"/>
      <color rgb="FFB3F169"/>
      <color rgb="FF68CD03"/>
      <color rgb="FFCCFF33"/>
      <color rgb="FFFFFF99"/>
      <color rgb="FF60913F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onnections" Target="connection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Relationship Id="rId22" Type="http://schemas.openxmlformats.org/officeDocument/2006/relationships/customXml" Target="../customXml/item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321437992824098"/>
          <c:y val="2.2855807086614176E-2"/>
          <c:w val="0.72259748178063898"/>
          <c:h val="0.88953592519685043"/>
        </c:manualLayout>
      </c:layout>
      <c:lineChart>
        <c:grouping val="standard"/>
        <c:varyColors val="0"/>
        <c:ser>
          <c:idx val="0"/>
          <c:order val="0"/>
          <c:tx>
            <c:strRef>
              <c:f>Graph!$A$21</c:f>
              <c:strCache>
                <c:ptCount val="1"/>
                <c:pt idx="0">
                  <c:v>Sales 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multiLvlStrRef>
              <c:f>Graph!$B$20:$M$20</c:f>
            </c:multiLvlStrRef>
          </c:cat>
          <c:val>
            <c:numRef>
              <c:f>Graph!$B$21:$M$21</c:f>
              <c:numCache>
                <c:formatCode>_("$"* #,##0.00_);_("$"* \(#,##0.00\);_("$"* "-"??_);_(@_)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22-494B-9701-A63FB370624D}"/>
            </c:ext>
          </c:extLst>
        </c:ser>
        <c:ser>
          <c:idx val="2"/>
          <c:order val="1"/>
          <c:tx>
            <c:strRef>
              <c:f>Graph!$A$22</c:f>
              <c:strCache>
                <c:ptCount val="1"/>
                <c:pt idx="0">
                  <c:v>Expenses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multiLvlStrRef>
              <c:f>Graph!$B$20:$M$20</c:f>
            </c:multiLvlStrRef>
          </c:cat>
          <c:val>
            <c:numRef>
              <c:f>Graph!$B$22:$M$22</c:f>
              <c:numCache>
                <c:formatCode>_("$"* #,##0.00_);_("$"* \(#,##0.00\);_("$"* "-"??_);_(@_)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622-494B-9701-A63FB370624D}"/>
            </c:ext>
          </c:extLst>
        </c:ser>
        <c:ser>
          <c:idx val="1"/>
          <c:order val="2"/>
          <c:tx>
            <c:strRef>
              <c:f>Graph!$A$23</c:f>
              <c:strCache>
                <c:ptCount val="1"/>
                <c:pt idx="0">
                  <c:v>Cumulative Net Profit</c:v>
                </c:pt>
              </c:strCache>
            </c:strRef>
          </c:tx>
          <c:spPr>
            <a:ln>
              <a:solidFill>
                <a:srgbClr val="0070C0"/>
              </a:solidFill>
            </a:ln>
          </c:spPr>
          <c:marker>
            <c:symbol val="none"/>
          </c:marker>
          <c:cat>
            <c:multiLvlStrRef>
              <c:f>Graph!$B$20:$M$20</c:f>
            </c:multiLvlStrRef>
          </c:cat>
          <c:val>
            <c:numRef>
              <c:f>Graph!$B$23:$M$23</c:f>
              <c:numCache>
                <c:formatCode>_("$"* #,##0.00_);_("$"* \(#,##0.00\);_("$"* "-"??_);_(@_)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B3E-4734-95A2-3CBAA12363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2689928"/>
        <c:axId val="142685224"/>
      </c:lineChart>
      <c:catAx>
        <c:axId val="142689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42685224"/>
        <c:crosses val="autoZero"/>
        <c:auto val="1"/>
        <c:lblAlgn val="ctr"/>
        <c:lblOffset val="100"/>
        <c:noMultiLvlLbl val="0"/>
      </c:catAx>
      <c:valAx>
        <c:axId val="142685224"/>
        <c:scaling>
          <c:orientation val="minMax"/>
          <c:max val="10000"/>
        </c:scaling>
        <c:delete val="0"/>
        <c:axPos val="l"/>
        <c:majorGridlines/>
        <c:numFmt formatCode="_(&quot;$&quot;* #,##0_);_(&quot;$&quot;* \(#,##0\);_(&quot;$&quot;* &quot;-&quot;_);_(@_)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42689928"/>
        <c:crosses val="autoZero"/>
        <c:crossBetween val="between"/>
        <c:majorUnit val="1000"/>
        <c:minorUnit val="100"/>
      </c:valAx>
      <c:spPr>
        <a:solidFill>
          <a:srgbClr val="00B0F0">
            <a:alpha val="13000"/>
          </a:srgbClr>
        </a:solidFill>
      </c:spPr>
    </c:plotArea>
    <c:legend>
      <c:legendPos val="r"/>
      <c:layout>
        <c:manualLayout>
          <c:xMode val="edge"/>
          <c:yMode val="edge"/>
          <c:x val="0.86207354017755988"/>
          <c:y val="0.32182559266561506"/>
          <c:w val="0.12506832112889016"/>
          <c:h val="0.15198572834645668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C000">
        <a:alpha val="5000"/>
      </a:srgbClr>
    </a:solidFill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42</xdr:row>
      <xdr:rowOff>76200</xdr:rowOff>
    </xdr:from>
    <xdr:to>
      <xdr:col>8</xdr:col>
      <xdr:colOff>59460</xdr:colOff>
      <xdr:row>44</xdr:row>
      <xdr:rowOff>63499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68279DD-EF2C-4468-997C-60AD779211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55900" y="12649200"/>
          <a:ext cx="4098060" cy="1574800"/>
        </a:xfrm>
        <a:prstGeom prst="rect">
          <a:avLst/>
        </a:prstGeom>
      </xdr:spPr>
    </xdr:pic>
    <xdr:clientData/>
  </xdr:twoCellAnchor>
  <xdr:twoCellAnchor editAs="oneCell">
    <xdr:from>
      <xdr:col>2</xdr:col>
      <xdr:colOff>1346200</xdr:colOff>
      <xdr:row>44</xdr:row>
      <xdr:rowOff>190500</xdr:rowOff>
    </xdr:from>
    <xdr:to>
      <xdr:col>10</xdr:col>
      <xdr:colOff>63500</xdr:colOff>
      <xdr:row>47</xdr:row>
      <xdr:rowOff>98443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47AFF32-C5A1-405B-BE1B-33B6DE5B83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743200" y="14351000"/>
          <a:ext cx="4953000" cy="1660544"/>
        </a:xfrm>
        <a:prstGeom prst="rect">
          <a:avLst/>
        </a:prstGeom>
      </xdr:spPr>
    </xdr:pic>
    <xdr:clientData/>
  </xdr:twoCellAnchor>
  <xdr:twoCellAnchor editAs="oneCell">
    <xdr:from>
      <xdr:col>12</xdr:col>
      <xdr:colOff>444500</xdr:colOff>
      <xdr:row>0</xdr:row>
      <xdr:rowOff>114300</xdr:rowOff>
    </xdr:from>
    <xdr:to>
      <xdr:col>13</xdr:col>
      <xdr:colOff>1072515</xdr:colOff>
      <xdr:row>0</xdr:row>
      <xdr:rowOff>757555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20086CD-499D-4739-910F-CB96E9CCEEB9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114300"/>
          <a:ext cx="1656715" cy="643255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38100</xdr:rowOff>
    </xdr:from>
    <xdr:to>
      <xdr:col>0</xdr:col>
      <xdr:colOff>1682115</xdr:colOff>
      <xdr:row>1</xdr:row>
      <xdr:rowOff>8255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470235A-5546-437D-AC52-2A436062934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" y="38100"/>
          <a:ext cx="1656715" cy="643255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1656715</xdr:colOff>
      <xdr:row>0</xdr:row>
      <xdr:rowOff>648017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6F029DF-5E16-4EEE-A0C3-F63876640AD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56715" cy="643255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66675</xdr:rowOff>
    </xdr:from>
    <xdr:to>
      <xdr:col>1</xdr:col>
      <xdr:colOff>542290</xdr:colOff>
      <xdr:row>1</xdr:row>
      <xdr:rowOff>443230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4BA990C-01D5-4004-9D02-3694A25FA0F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66675"/>
          <a:ext cx="1656715" cy="643255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0</xdr:col>
      <xdr:colOff>1704340</xdr:colOff>
      <xdr:row>0</xdr:row>
      <xdr:rowOff>671830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43E7BA5-8668-4ADE-A76D-F3DFB70CF99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28575"/>
          <a:ext cx="1656715" cy="643255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408940</xdr:colOff>
      <xdr:row>1</xdr:row>
      <xdr:rowOff>414655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D10FE1F-7031-411E-9EFE-71F30679C62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56715" cy="643255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1884681</xdr:colOff>
      <xdr:row>1</xdr:row>
      <xdr:rowOff>59267</xdr:rowOff>
    </xdr:from>
    <xdr:to>
      <xdr:col>11</xdr:col>
      <xdr:colOff>761999</xdr:colOff>
      <xdr:row>19</xdr:row>
      <xdr:rowOff>118534</xdr:rowOff>
    </xdr:to>
    <xdr:graphicFrame macro="">
      <xdr:nvGraphicFramePr>
        <xdr:cNvPr id="3183" name="Chart 1">
          <a:extLst>
            <a:ext uri="{FF2B5EF4-FFF2-40B4-BE49-F238E27FC236}">
              <a16:creationId xmlns:a16="http://schemas.microsoft.com/office/drawing/2014/main" id="{F7974C1E-DA20-4E62-BAA3-2B7CA0A02E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CCFF33"/>
    <pageSetUpPr fitToPage="1"/>
  </sheetPr>
  <dimension ref="A1:V71"/>
  <sheetViews>
    <sheetView showGridLines="0" tabSelected="1" zoomScale="75" zoomScaleNormal="75" workbookViewId="0">
      <selection activeCell="L3" sqref="L3:N3"/>
    </sheetView>
  </sheetViews>
  <sheetFormatPr defaultColWidth="9.265625" defaultRowHeight="18"/>
  <cols>
    <col min="1" max="1" width="3.3984375" style="2" customWidth="1"/>
    <col min="2" max="2" width="17.3984375" style="2" customWidth="1"/>
    <col min="3" max="3" width="20.265625" style="2" customWidth="1"/>
    <col min="4" max="4" width="18.86328125" style="2" customWidth="1"/>
    <col min="5" max="5" width="3.265625" style="2" customWidth="1"/>
    <col min="6" max="6" width="19.73046875" style="2" customWidth="1"/>
    <col min="7" max="9" width="9.265625" style="2"/>
    <col min="10" max="10" width="3.265625" style="2" customWidth="1"/>
    <col min="11" max="11" width="3.73046875" style="2" customWidth="1"/>
    <col min="12" max="12" width="9.265625" style="2"/>
    <col min="13" max="13" width="15.3984375" style="2" customWidth="1"/>
    <col min="14" max="14" width="16.3984375" style="2" bestFit="1" customWidth="1"/>
    <col min="15" max="21" width="9.265625" style="2"/>
    <col min="22" max="22" width="30.265625" style="2" bestFit="1" customWidth="1"/>
    <col min="23" max="16384" width="9.265625" style="2"/>
  </cols>
  <sheetData>
    <row r="1" spans="1:22" ht="70.5" customHeight="1">
      <c r="B1" s="1" t="s">
        <v>262</v>
      </c>
      <c r="C1" s="1"/>
    </row>
    <row r="3" spans="1:22" ht="27" customHeight="1">
      <c r="B3" s="259" t="s">
        <v>97</v>
      </c>
      <c r="C3" s="260"/>
      <c r="D3" s="256"/>
      <c r="E3" s="257"/>
      <c r="F3" s="257"/>
      <c r="G3" s="258"/>
      <c r="I3" s="269" t="s">
        <v>103</v>
      </c>
      <c r="J3" s="269"/>
      <c r="K3" s="269"/>
      <c r="L3" s="256"/>
      <c r="M3" s="257"/>
      <c r="N3" s="258"/>
    </row>
    <row r="4" spans="1:22" s="99" customFormat="1" ht="24" customHeight="1"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S4" s="101"/>
    </row>
    <row r="5" spans="1:22" ht="27" customHeight="1">
      <c r="B5" s="259" t="s">
        <v>187</v>
      </c>
      <c r="C5" s="260"/>
      <c r="D5" s="266"/>
      <c r="E5" s="267"/>
      <c r="F5" s="267"/>
      <c r="G5" s="268"/>
      <c r="H5" s="97"/>
      <c r="I5" s="97"/>
      <c r="J5" s="97"/>
      <c r="K5" s="97"/>
      <c r="L5" s="97"/>
      <c r="M5" s="97"/>
      <c r="N5" s="97"/>
    </row>
    <row r="6" spans="1:22" s="99" customFormat="1" ht="19.350000000000001" customHeight="1">
      <c r="B6" s="98"/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</row>
    <row r="7" spans="1:22" ht="43.9" customHeight="1">
      <c r="B7" s="261" t="s">
        <v>274</v>
      </c>
      <c r="C7" s="262"/>
      <c r="D7" s="263"/>
      <c r="E7" s="264"/>
      <c r="F7" s="264"/>
      <c r="G7" s="265"/>
      <c r="I7" s="270" t="s">
        <v>265</v>
      </c>
      <c r="J7" s="271"/>
      <c r="K7" s="271"/>
      <c r="L7" s="271"/>
      <c r="M7" s="271"/>
      <c r="N7" s="272"/>
      <c r="O7" s="97"/>
      <c r="P7" s="97"/>
      <c r="V7" s="99"/>
    </row>
    <row r="8" spans="1:22" ht="27" customHeight="1">
      <c r="B8" s="97"/>
      <c r="C8" s="97"/>
      <c r="D8" s="97"/>
      <c r="E8" s="97"/>
      <c r="F8" s="97"/>
      <c r="G8" s="97"/>
      <c r="H8" s="97"/>
      <c r="I8" s="97"/>
      <c r="J8" s="97"/>
      <c r="K8" s="97"/>
      <c r="L8" s="97"/>
      <c r="M8" s="97"/>
      <c r="N8" s="97"/>
      <c r="V8" s="99"/>
    </row>
    <row r="9" spans="1:22" ht="20.25" customHeight="1" thickBot="1">
      <c r="B9" s="3" t="s">
        <v>93</v>
      </c>
      <c r="C9" s="3"/>
    </row>
    <row r="10" spans="1:22" ht="22.7" customHeight="1" thickTop="1">
      <c r="B10" s="5" t="s">
        <v>150</v>
      </c>
      <c r="C10" s="16"/>
      <c r="D10" s="125">
        <v>0</v>
      </c>
      <c r="F10" s="15"/>
    </row>
    <row r="11" spans="1:22" ht="22.7" customHeight="1" thickBot="1">
      <c r="B11" s="6" t="s">
        <v>90</v>
      </c>
      <c r="C11" s="17"/>
    </row>
    <row r="12" spans="1:22" ht="18.399999999999999" thickTop="1"/>
    <row r="13" spans="1:22">
      <c r="A13" s="2">
        <v>1</v>
      </c>
      <c r="B13" s="2" t="s">
        <v>268</v>
      </c>
    </row>
    <row r="14" spans="1:22">
      <c r="A14" s="163"/>
      <c r="B14" s="167" t="s">
        <v>253</v>
      </c>
    </row>
    <row r="15" spans="1:22">
      <c r="A15" s="163"/>
    </row>
    <row r="16" spans="1:22">
      <c r="A16" s="2">
        <v>2</v>
      </c>
      <c r="B16" s="2" t="s">
        <v>228</v>
      </c>
    </row>
    <row r="17" spans="1:6">
      <c r="A17" s="163"/>
      <c r="B17" s="2" t="s">
        <v>199</v>
      </c>
      <c r="F17" s="164" t="s">
        <v>229</v>
      </c>
    </row>
    <row r="18" spans="1:6">
      <c r="A18" s="163"/>
      <c r="B18" s="2" t="s">
        <v>276</v>
      </c>
    </row>
    <row r="19" spans="1:6">
      <c r="A19" s="163"/>
      <c r="B19" s="57" t="s">
        <v>230</v>
      </c>
      <c r="C19" s="56"/>
      <c r="D19" s="56"/>
      <c r="E19" s="165"/>
      <c r="F19" s="165"/>
    </row>
    <row r="20" spans="1:6">
      <c r="A20" s="163"/>
    </row>
    <row r="21" spans="1:6">
      <c r="A21" s="163"/>
    </row>
    <row r="22" spans="1:6">
      <c r="A22" s="2">
        <v>3</v>
      </c>
      <c r="B22" s="166" t="s">
        <v>256</v>
      </c>
    </row>
    <row r="23" spans="1:6">
      <c r="A23" s="163"/>
      <c r="B23" s="2" t="s">
        <v>231</v>
      </c>
    </row>
    <row r="24" spans="1:6">
      <c r="A24" s="163"/>
      <c r="B24" s="2" t="s">
        <v>232</v>
      </c>
    </row>
    <row r="25" spans="1:6">
      <c r="A25" s="163"/>
      <c r="B25" s="2" t="s">
        <v>233</v>
      </c>
    </row>
    <row r="26" spans="1:6">
      <c r="A26" s="163"/>
      <c r="B26" s="2" t="s">
        <v>234</v>
      </c>
    </row>
    <row r="27" spans="1:6">
      <c r="B27" s="2" t="s">
        <v>235</v>
      </c>
    </row>
    <row r="29" spans="1:6">
      <c r="A29" s="2">
        <v>4</v>
      </c>
      <c r="B29" s="2" t="s">
        <v>257</v>
      </c>
    </row>
    <row r="30" spans="1:6">
      <c r="A30" s="163"/>
      <c r="B30" s="2" t="s">
        <v>277</v>
      </c>
    </row>
    <row r="31" spans="1:6">
      <c r="A31" s="163"/>
      <c r="B31" s="2" t="s">
        <v>236</v>
      </c>
    </row>
    <row r="32" spans="1:6">
      <c r="A32" s="163"/>
      <c r="B32" s="2" t="s">
        <v>237</v>
      </c>
    </row>
    <row r="33" spans="1:3">
      <c r="A33" s="163"/>
      <c r="B33" s="2" t="s">
        <v>238</v>
      </c>
    </row>
    <row r="34" spans="1:3">
      <c r="A34" s="163"/>
      <c r="B34" s="2" t="s">
        <v>239</v>
      </c>
    </row>
    <row r="35" spans="1:3">
      <c r="A35" s="163"/>
      <c r="B35" s="2" t="s">
        <v>240</v>
      </c>
    </row>
    <row r="36" spans="1:3">
      <c r="A36" s="163"/>
      <c r="B36" s="2" t="s">
        <v>241</v>
      </c>
    </row>
    <row r="37" spans="1:3">
      <c r="A37" s="163"/>
      <c r="B37" s="2" t="s">
        <v>242</v>
      </c>
    </row>
    <row r="38" spans="1:3">
      <c r="A38" s="163"/>
    </row>
    <row r="39" spans="1:3">
      <c r="A39" s="2">
        <v>5</v>
      </c>
      <c r="B39" s="2" t="s">
        <v>255</v>
      </c>
    </row>
    <row r="40" spans="1:3">
      <c r="A40" s="163"/>
      <c r="B40" s="2" t="s">
        <v>243</v>
      </c>
    </row>
    <row r="41" spans="1:3">
      <c r="A41" s="163"/>
      <c r="B41" s="2" t="s">
        <v>278</v>
      </c>
    </row>
    <row r="42" spans="1:3">
      <c r="A42" s="163"/>
      <c r="B42" s="2" t="s">
        <v>244</v>
      </c>
    </row>
    <row r="43" spans="1:3">
      <c r="A43" s="163"/>
      <c r="B43" s="255" t="s">
        <v>245</v>
      </c>
      <c r="C43" s="255"/>
    </row>
    <row r="44" spans="1:3" ht="105.75" customHeight="1">
      <c r="A44" s="163"/>
      <c r="B44" s="255"/>
      <c r="C44" s="255"/>
    </row>
    <row r="45" spans="1:3" ht="28.5" customHeight="1">
      <c r="A45" s="163"/>
    </row>
    <row r="46" spans="1:3" ht="25.5" customHeight="1">
      <c r="A46" s="163"/>
      <c r="B46" s="255" t="s">
        <v>246</v>
      </c>
      <c r="C46" s="255"/>
    </row>
    <row r="47" spans="1:3" ht="82.5" customHeight="1">
      <c r="A47" s="163"/>
      <c r="B47" s="255"/>
      <c r="C47" s="255"/>
    </row>
    <row r="48" spans="1:3">
      <c r="A48" s="163"/>
    </row>
    <row r="49" spans="1:2">
      <c r="A49" s="2">
        <v>6</v>
      </c>
      <c r="B49" s="2" t="s">
        <v>258</v>
      </c>
    </row>
    <row r="50" spans="1:2">
      <c r="A50" s="163"/>
      <c r="B50" s="2" t="s">
        <v>279</v>
      </c>
    </row>
    <row r="51" spans="1:2">
      <c r="A51" s="163"/>
      <c r="B51" s="2" t="s">
        <v>247</v>
      </c>
    </row>
    <row r="52" spans="1:2">
      <c r="A52" s="163"/>
      <c r="B52" s="2" t="s">
        <v>248</v>
      </c>
    </row>
    <row r="53" spans="1:2">
      <c r="A53" s="163"/>
      <c r="B53" s="2" t="s">
        <v>249</v>
      </c>
    </row>
    <row r="54" spans="1:2">
      <c r="A54" s="163"/>
      <c r="B54" s="2" t="s">
        <v>250</v>
      </c>
    </row>
    <row r="55" spans="1:2">
      <c r="A55" s="163"/>
    </row>
    <row r="56" spans="1:2">
      <c r="A56" s="2">
        <v>7</v>
      </c>
      <c r="B56" s="2" t="s">
        <v>254</v>
      </c>
    </row>
    <row r="57" spans="1:2">
      <c r="A57" s="163"/>
      <c r="B57" s="2" t="s">
        <v>280</v>
      </c>
    </row>
    <row r="58" spans="1:2">
      <c r="A58" s="163"/>
    </row>
    <row r="59" spans="1:2">
      <c r="A59" s="2">
        <v>8</v>
      </c>
      <c r="B59" s="2" t="s">
        <v>259</v>
      </c>
    </row>
    <row r="60" spans="1:2">
      <c r="A60" s="163"/>
    </row>
    <row r="61" spans="1:2">
      <c r="A61" s="2">
        <v>9</v>
      </c>
      <c r="B61" s="2" t="s">
        <v>281</v>
      </c>
    </row>
    <row r="62" spans="1:2">
      <c r="A62" s="163"/>
    </row>
    <row r="63" spans="1:2">
      <c r="A63" s="2">
        <v>10</v>
      </c>
      <c r="B63" s="2" t="s">
        <v>260</v>
      </c>
    </row>
    <row r="64" spans="1:2">
      <c r="A64" s="163"/>
      <c r="B64" s="2" t="s">
        <v>251</v>
      </c>
    </row>
    <row r="65" spans="1:13">
      <c r="A65" s="163"/>
      <c r="B65" s="2" t="s">
        <v>252</v>
      </c>
    </row>
    <row r="66" spans="1:13">
      <c r="A66" s="163"/>
    </row>
    <row r="67" spans="1:13">
      <c r="A67" s="2">
        <v>11</v>
      </c>
      <c r="B67" s="2" t="s">
        <v>261</v>
      </c>
    </row>
    <row r="68" spans="1:13">
      <c r="A68" s="163"/>
    </row>
    <row r="69" spans="1:13">
      <c r="B69" s="27"/>
      <c r="C69" s="27"/>
      <c r="E69" s="27"/>
      <c r="F69" s="27"/>
      <c r="G69" s="27"/>
      <c r="H69" s="27"/>
      <c r="I69" s="27"/>
      <c r="J69" s="27"/>
    </row>
    <row r="70" spans="1:13">
      <c r="A70" s="2" t="s">
        <v>201</v>
      </c>
    </row>
    <row r="71" spans="1:13">
      <c r="A71" s="2" t="s">
        <v>200</v>
      </c>
      <c r="L71" s="87"/>
      <c r="M71" s="87"/>
    </row>
  </sheetData>
  <sheetProtection algorithmName="SHA-512" hashValue="8CZCklle0iS9LPVCme8jLmxcBEStU4MFqH9axpHwj/tp9OA9WeHPoDXQWZESQs9dPE3mzVGAP7qpVD12nnHWZg==" saltValue="4kUEHgKNI4jhaO0nKGHK2g==" spinCount="100000" sheet="1" formatCells="0" formatColumns="0" formatRows="0" selectLockedCells="1"/>
  <mergeCells count="11">
    <mergeCell ref="B43:C44"/>
    <mergeCell ref="B46:C47"/>
    <mergeCell ref="L3:N3"/>
    <mergeCell ref="B3:C3"/>
    <mergeCell ref="D3:G3"/>
    <mergeCell ref="B7:C7"/>
    <mergeCell ref="D7:G7"/>
    <mergeCell ref="D5:G5"/>
    <mergeCell ref="B5:C5"/>
    <mergeCell ref="I3:K3"/>
    <mergeCell ref="I7:N7"/>
  </mergeCells>
  <pageMargins left="0.70866141732283472" right="0.70866141732283472" top="0.74803149606299213" bottom="0.74803149606299213" header="0.31496062992125984" footer="0.31496062992125984"/>
  <pageSetup paperSize="9" scale="48" orientation="portrait" r:id="rId1"/>
  <colBreaks count="1" manualBreakCount="1">
    <brk id="14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9">
    <tabColor rgb="FFD7F0AA"/>
  </sheetPr>
  <dimension ref="A1:F33"/>
  <sheetViews>
    <sheetView showGridLines="0" zoomScale="90" zoomScaleNormal="90" workbookViewId="0">
      <selection activeCell="B10" sqref="B10"/>
    </sheetView>
  </sheetViews>
  <sheetFormatPr defaultColWidth="9.265625" defaultRowHeight="18"/>
  <cols>
    <col min="1" max="1" width="33" style="27" customWidth="1"/>
    <col min="2" max="2" width="23.265625" style="27" customWidth="1"/>
    <col min="3" max="3" width="7.59765625" style="27" customWidth="1"/>
    <col min="4" max="4" width="32.59765625" style="27" customWidth="1"/>
    <col min="5" max="5" width="22.73046875" style="27" customWidth="1"/>
    <col min="6" max="6" width="8.265625" style="27" customWidth="1"/>
    <col min="7" max="16384" width="9.265625" style="27"/>
  </cols>
  <sheetData>
    <row r="1" spans="1:6">
      <c r="A1" s="308" t="s">
        <v>102</v>
      </c>
      <c r="B1" s="308"/>
      <c r="C1" s="308"/>
      <c r="D1" s="308"/>
      <c r="E1" s="308"/>
      <c r="F1" s="308"/>
    </row>
    <row r="2" spans="1:6" s="36" customFormat="1" ht="15.75">
      <c r="B2" s="37"/>
      <c r="D2" s="38"/>
      <c r="F2" s="143" t="s">
        <v>305</v>
      </c>
    </row>
    <row r="3" spans="1:6">
      <c r="A3" s="27" t="s">
        <v>123</v>
      </c>
    </row>
    <row r="4" spans="1:6" s="36" customFormat="1" ht="10.5"/>
    <row r="5" spans="1:6">
      <c r="A5" s="27" t="s">
        <v>124</v>
      </c>
    </row>
    <row r="6" spans="1:6" ht="18.399999999999999" thickBot="1"/>
    <row r="7" spans="1:6" ht="18.399999999999999" thickBot="1">
      <c r="A7" s="323" t="s">
        <v>59</v>
      </c>
      <c r="B7" s="324"/>
      <c r="C7" s="29"/>
      <c r="D7" s="323" t="s">
        <v>58</v>
      </c>
      <c r="E7" s="324"/>
    </row>
    <row r="8" spans="1:6">
      <c r="A8" s="308" t="s">
        <v>57</v>
      </c>
      <c r="B8" s="308"/>
      <c r="C8" s="29"/>
      <c r="D8" s="308" t="s">
        <v>56</v>
      </c>
      <c r="E8" s="308"/>
    </row>
    <row r="10" spans="1:6" ht="36">
      <c r="A10" s="55" t="s">
        <v>212</v>
      </c>
      <c r="B10" s="8"/>
      <c r="D10" s="152" t="s">
        <v>217</v>
      </c>
      <c r="E10" s="8"/>
    </row>
    <row r="11" spans="1:6">
      <c r="A11" s="7" t="s">
        <v>55</v>
      </c>
      <c r="B11" s="8"/>
      <c r="D11" s="7" t="s">
        <v>54</v>
      </c>
      <c r="E11" s="8"/>
    </row>
    <row r="12" spans="1:6">
      <c r="A12" s="27" t="s">
        <v>213</v>
      </c>
      <c r="B12" s="8"/>
      <c r="D12" s="7" t="s">
        <v>125</v>
      </c>
      <c r="E12" s="8"/>
    </row>
    <row r="13" spans="1:6">
      <c r="A13" s="27" t="s">
        <v>214</v>
      </c>
      <c r="B13" s="8"/>
      <c r="D13" s="7" t="s">
        <v>36</v>
      </c>
      <c r="E13" s="8"/>
    </row>
    <row r="14" spans="1:6">
      <c r="A14" s="7" t="s">
        <v>60</v>
      </c>
      <c r="B14" s="8"/>
      <c r="D14" s="27" t="s">
        <v>218</v>
      </c>
      <c r="E14" s="8"/>
      <c r="F14" s="153" t="s">
        <v>219</v>
      </c>
    </row>
    <row r="15" spans="1:6">
      <c r="A15" s="7" t="s">
        <v>53</v>
      </c>
      <c r="B15" s="8"/>
      <c r="D15" s="7" t="s">
        <v>5</v>
      </c>
      <c r="E15" s="8"/>
      <c r="F15" s="153"/>
    </row>
    <row r="16" spans="1:6">
      <c r="A16" s="7" t="s">
        <v>215</v>
      </c>
      <c r="B16" s="8"/>
      <c r="E16" s="8"/>
    </row>
    <row r="17" spans="1:6">
      <c r="A17" s="27" t="s">
        <v>216</v>
      </c>
      <c r="B17" s="8"/>
      <c r="D17" s="7"/>
      <c r="E17" s="8"/>
    </row>
    <row r="18" spans="1:6">
      <c r="A18" s="7" t="s">
        <v>5</v>
      </c>
      <c r="B18" s="8"/>
      <c r="D18" s="7"/>
      <c r="E18" s="8"/>
    </row>
    <row r="19" spans="1:6">
      <c r="B19" s="8"/>
      <c r="D19" s="7"/>
      <c r="E19" s="8"/>
    </row>
    <row r="20" spans="1:6">
      <c r="B20" s="8"/>
      <c r="E20" s="8"/>
    </row>
    <row r="22" spans="1:6" s="29" customFormat="1">
      <c r="A22" s="29" t="s">
        <v>52</v>
      </c>
      <c r="B22" s="39">
        <f>SUM(B10:B20)</f>
        <v>0</v>
      </c>
      <c r="D22" s="29" t="s">
        <v>51</v>
      </c>
      <c r="E22" s="39">
        <f>SUM(E10:E17)</f>
        <v>0</v>
      </c>
    </row>
    <row r="24" spans="1:6" ht="18.399999999999999" thickBot="1"/>
    <row r="25" spans="1:6">
      <c r="B25" s="40"/>
      <c r="C25" s="41"/>
      <c r="D25" s="42"/>
    </row>
    <row r="26" spans="1:6">
      <c r="B26" s="43" t="s">
        <v>50</v>
      </c>
      <c r="C26" s="44" t="s">
        <v>49</v>
      </c>
      <c r="D26" s="45">
        <f>SUM(B22)</f>
        <v>0</v>
      </c>
    </row>
    <row r="27" spans="1:6">
      <c r="B27" s="43" t="s">
        <v>48</v>
      </c>
      <c r="C27" s="44" t="s">
        <v>47</v>
      </c>
      <c r="D27" s="45">
        <f>SUM(E22)</f>
        <v>0</v>
      </c>
    </row>
    <row r="28" spans="1:6">
      <c r="B28" s="43" t="s">
        <v>46</v>
      </c>
      <c r="C28" s="44" t="s">
        <v>45</v>
      </c>
      <c r="D28" s="45">
        <f>SUM(D26-D27)</f>
        <v>0</v>
      </c>
    </row>
    <row r="29" spans="1:6" ht="18.399999999999999" thickBot="1">
      <c r="B29" s="46"/>
      <c r="C29" s="47"/>
      <c r="D29" s="48"/>
    </row>
    <row r="31" spans="1:6" ht="18.399999999999999" thickBot="1"/>
    <row r="32" spans="1:6">
      <c r="A32" s="317" t="s">
        <v>44</v>
      </c>
      <c r="B32" s="318"/>
      <c r="C32" s="318"/>
      <c r="D32" s="318"/>
      <c r="E32" s="318"/>
      <c r="F32" s="319"/>
    </row>
    <row r="33" spans="1:6" ht="18.399999999999999" thickBot="1">
      <c r="A33" s="320" t="s">
        <v>65</v>
      </c>
      <c r="B33" s="321"/>
      <c r="C33" s="321"/>
      <c r="D33" s="321"/>
      <c r="E33" s="321"/>
      <c r="F33" s="322"/>
    </row>
  </sheetData>
  <sheetProtection algorithmName="SHA-512" hashValue="5boKa9O+NzBnu2Dq1BFj57siapI9R1P77UxRfmekjRBCvg92AS2cyH2oLoooiYBywxymgzd33rliroT4h0ZQeQ==" saltValue="yMOrNEWUwrpudzvbEcYouQ==" spinCount="100000" sheet="1" formatCells="0" formatColumns="0" formatRows="0" selectLockedCells="1"/>
  <mergeCells count="7">
    <mergeCell ref="A32:F32"/>
    <mergeCell ref="A33:F33"/>
    <mergeCell ref="A1:F1"/>
    <mergeCell ref="D8:E8"/>
    <mergeCell ref="D7:E7"/>
    <mergeCell ref="A8:B8"/>
    <mergeCell ref="A7:B7"/>
  </mergeCells>
  <phoneticPr fontId="0" type="noConversion"/>
  <pageMargins left="0.62992125984251968" right="0.74803149606299213" top="0.98425196850393704" bottom="0.98425196850393704" header="0.39370078740157483" footer="0.51181102362204722"/>
  <pageSetup paperSize="9" scale="69" orientation="portrait" r:id="rId1"/>
  <headerFooter alignWithMargins="0">
    <oddHeader>&amp;L&amp;G</oddHeader>
    <oddFooter>&amp;C&amp;F - &amp;A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>
    <tabColor rgb="FFD7F0AA"/>
    <pageSetUpPr fitToPage="1"/>
  </sheetPr>
  <dimension ref="A1:U30"/>
  <sheetViews>
    <sheetView showGridLines="0" zoomScaleNormal="100" workbookViewId="0">
      <selection activeCell="L6" sqref="L6"/>
    </sheetView>
  </sheetViews>
  <sheetFormatPr defaultColWidth="9.265625" defaultRowHeight="18"/>
  <cols>
    <col min="1" max="1" width="9" style="27" customWidth="1"/>
    <col min="2" max="2" width="8.73046875" style="27" customWidth="1"/>
    <col min="3" max="3" width="9.73046875" style="27" customWidth="1"/>
    <col min="4" max="4" width="8.86328125" style="27" customWidth="1"/>
    <col min="5" max="5" width="10.59765625" style="27" customWidth="1"/>
    <col min="6" max="6" width="7.265625" style="27" customWidth="1"/>
    <col min="7" max="7" width="12.59765625" style="27" customWidth="1"/>
    <col min="8" max="8" width="8.3984375" style="27" customWidth="1"/>
    <col min="9" max="10" width="7.265625" style="27" customWidth="1"/>
    <col min="11" max="11" width="36" style="27" customWidth="1"/>
    <col min="12" max="12" width="50.1328125" style="27" customWidth="1"/>
    <col min="13" max="13" width="13.265625" style="27" customWidth="1"/>
    <col min="14" max="16384" width="9.265625" style="27"/>
  </cols>
  <sheetData>
    <row r="1" spans="1:21">
      <c r="A1" s="29" t="s">
        <v>126</v>
      </c>
      <c r="M1" s="181" t="s">
        <v>306</v>
      </c>
    </row>
    <row r="2" spans="1:21">
      <c r="A2" s="29" t="s">
        <v>166</v>
      </c>
    </row>
    <row r="3" spans="1:21" ht="10.35" customHeight="1">
      <c r="A3" s="357"/>
      <c r="B3" s="357"/>
      <c r="C3" s="357"/>
      <c r="D3" s="357"/>
      <c r="E3" s="357"/>
      <c r="F3" s="357"/>
      <c r="G3" s="357"/>
      <c r="H3" s="357"/>
      <c r="I3" s="357"/>
      <c r="J3" s="357"/>
    </row>
    <row r="4" spans="1:21">
      <c r="A4" s="358" t="s">
        <v>181</v>
      </c>
      <c r="B4" s="358"/>
      <c r="C4" s="358"/>
      <c r="D4" s="358"/>
      <c r="E4" s="358"/>
      <c r="F4" s="358"/>
      <c r="G4" s="358"/>
      <c r="H4" s="358"/>
      <c r="I4" s="358"/>
      <c r="J4" s="358"/>
    </row>
    <row r="5" spans="1:21" ht="10.35" customHeight="1">
      <c r="A5" s="357"/>
      <c r="B5" s="357"/>
      <c r="C5" s="357"/>
      <c r="D5" s="357"/>
      <c r="E5" s="357"/>
      <c r="F5" s="357"/>
      <c r="G5" s="357"/>
      <c r="H5" s="357"/>
      <c r="I5" s="357"/>
      <c r="J5" s="357"/>
    </row>
    <row r="6" spans="1:21" ht="34.9" customHeight="1">
      <c r="A6" s="350" t="s">
        <v>178</v>
      </c>
      <c r="B6" s="351"/>
      <c r="C6" s="351"/>
      <c r="D6" s="351"/>
      <c r="E6" s="351"/>
      <c r="F6" s="351"/>
      <c r="G6" s="351"/>
      <c r="H6" s="351"/>
      <c r="I6" s="359">
        <f>PersonalBudget!O45</f>
        <v>0</v>
      </c>
      <c r="J6" s="360"/>
    </row>
    <row r="7" spans="1:21" ht="40.9" customHeight="1">
      <c r="A7" s="352" t="s">
        <v>204</v>
      </c>
      <c r="B7" s="353"/>
      <c r="C7" s="353"/>
      <c r="D7" s="353"/>
      <c r="E7" s="353"/>
      <c r="F7" s="353"/>
      <c r="G7" s="353"/>
      <c r="H7" s="353"/>
      <c r="I7" s="361">
        <f>'CashFlow-Yr1'!O26</f>
        <v>0</v>
      </c>
      <c r="J7" s="362"/>
    </row>
    <row r="8" spans="1:21" ht="27" customHeight="1">
      <c r="A8" s="354" t="s">
        <v>169</v>
      </c>
      <c r="B8" s="355"/>
      <c r="C8" s="355"/>
      <c r="D8" s="355"/>
      <c r="E8" s="355"/>
      <c r="F8" s="355"/>
      <c r="G8" s="355"/>
      <c r="H8" s="355"/>
      <c r="I8" s="348">
        <f>SUM(I6:J7)</f>
        <v>0</v>
      </c>
      <c r="J8" s="349"/>
    </row>
    <row r="9" spans="1:21" ht="19.5" customHeight="1">
      <c r="A9" s="356" t="s">
        <v>72</v>
      </c>
      <c r="B9" s="356"/>
      <c r="C9" s="356"/>
      <c r="D9" s="356"/>
      <c r="E9" s="356"/>
      <c r="F9" s="356"/>
      <c r="G9" s="356"/>
      <c r="H9" s="356"/>
      <c r="I9" s="356"/>
      <c r="J9" s="356"/>
      <c r="K9" s="126"/>
      <c r="L9" s="136" t="s">
        <v>206</v>
      </c>
      <c r="M9" s="137"/>
      <c r="N9" s="128"/>
      <c r="O9" s="29"/>
      <c r="P9" s="29"/>
      <c r="Q9" s="29"/>
      <c r="R9" s="29"/>
      <c r="S9" s="29"/>
      <c r="T9" s="29"/>
      <c r="U9" s="29"/>
    </row>
    <row r="10" spans="1:21" ht="20.100000000000001" customHeight="1">
      <c r="A10" s="100">
        <v>52</v>
      </c>
      <c r="B10" s="67" t="s">
        <v>73</v>
      </c>
      <c r="C10" s="95" t="s">
        <v>74</v>
      </c>
      <c r="D10" s="92"/>
      <c r="E10" s="67" t="s">
        <v>75</v>
      </c>
      <c r="F10" s="95" t="s">
        <v>76</v>
      </c>
      <c r="G10" s="105">
        <f>A10*D10</f>
        <v>0</v>
      </c>
      <c r="H10" s="325" t="s">
        <v>77</v>
      </c>
      <c r="I10" s="325"/>
      <c r="J10" s="326"/>
      <c r="K10" s="127" t="s">
        <v>202</v>
      </c>
      <c r="L10" s="138" t="s">
        <v>168</v>
      </c>
      <c r="M10" s="139">
        <f>G23</f>
        <v>0</v>
      </c>
      <c r="N10" s="129"/>
    </row>
    <row r="11" spans="1:21" ht="20.100000000000001" customHeight="1">
      <c r="A11" s="332" t="s">
        <v>78</v>
      </c>
      <c r="B11" s="333"/>
      <c r="C11" s="333"/>
      <c r="D11" s="93"/>
      <c r="E11" s="95"/>
      <c r="F11" s="67"/>
      <c r="G11" s="346"/>
      <c r="H11" s="346"/>
      <c r="I11" s="346"/>
      <c r="J11" s="347"/>
      <c r="K11" s="127" t="s">
        <v>203</v>
      </c>
      <c r="L11" s="138" t="s">
        <v>83</v>
      </c>
      <c r="M11" s="140" t="e">
        <f>G22</f>
        <v>#DIV/0!</v>
      </c>
    </row>
    <row r="12" spans="1:21" ht="20.100000000000001" customHeight="1">
      <c r="A12" s="332" t="s">
        <v>79</v>
      </c>
      <c r="B12" s="333"/>
      <c r="C12" s="333"/>
      <c r="D12" s="93"/>
      <c r="E12" s="106"/>
      <c r="F12" s="67"/>
      <c r="G12" s="346"/>
      <c r="H12" s="346"/>
      <c r="I12" s="346"/>
      <c r="J12" s="347"/>
      <c r="K12" s="127" t="s">
        <v>207</v>
      </c>
      <c r="L12" s="138" t="s">
        <v>197</v>
      </c>
      <c r="M12" s="141" t="e">
        <f>G26</f>
        <v>#DIV/0!</v>
      </c>
    </row>
    <row r="13" spans="1:21" ht="20.100000000000001" customHeight="1">
      <c r="A13" s="107" t="s">
        <v>177</v>
      </c>
      <c r="B13" s="67"/>
      <c r="C13" s="67"/>
      <c r="D13" s="67"/>
      <c r="E13" s="67"/>
      <c r="F13" s="95" t="s">
        <v>76</v>
      </c>
      <c r="G13" s="105">
        <f>A10-((D11+D12)/5)</f>
        <v>52</v>
      </c>
      <c r="H13" s="325" t="s">
        <v>73</v>
      </c>
      <c r="I13" s="325"/>
      <c r="J13" s="326"/>
      <c r="K13" s="127"/>
      <c r="L13" s="138" t="s">
        <v>198</v>
      </c>
      <c r="M13" s="140">
        <f>G25</f>
        <v>0</v>
      </c>
    </row>
    <row r="14" spans="1:21" ht="20.100000000000001" customHeight="1">
      <c r="A14" s="107" t="s">
        <v>80</v>
      </c>
      <c r="B14" s="67"/>
      <c r="C14" s="67"/>
      <c r="D14" s="67"/>
      <c r="E14" s="67"/>
      <c r="F14" s="95" t="s">
        <v>76</v>
      </c>
      <c r="G14" s="105">
        <f>G10-D11-D12</f>
        <v>0</v>
      </c>
      <c r="H14" s="325" t="s">
        <v>77</v>
      </c>
      <c r="I14" s="325"/>
      <c r="J14" s="326"/>
      <c r="K14" s="127"/>
      <c r="L14" s="138" t="s">
        <v>86</v>
      </c>
      <c r="M14" s="140">
        <f>E28</f>
        <v>0</v>
      </c>
    </row>
    <row r="15" spans="1:21" ht="20.100000000000001" customHeight="1">
      <c r="A15" s="107">
        <f>G14</f>
        <v>0</v>
      </c>
      <c r="B15" s="67" t="s">
        <v>77</v>
      </c>
      <c r="C15" s="95" t="s">
        <v>74</v>
      </c>
      <c r="D15" s="94"/>
      <c r="E15" s="106" t="s">
        <v>81</v>
      </c>
      <c r="F15" s="95" t="s">
        <v>76</v>
      </c>
      <c r="G15" s="105">
        <f>A15*D15</f>
        <v>0</v>
      </c>
      <c r="H15" s="106" t="s">
        <v>82</v>
      </c>
      <c r="I15" s="106"/>
      <c r="J15" s="108"/>
      <c r="K15" s="127" t="s">
        <v>205</v>
      </c>
    </row>
    <row r="16" spans="1:21" ht="20.100000000000001" customHeight="1">
      <c r="A16" s="107" t="s">
        <v>84</v>
      </c>
      <c r="B16" s="93"/>
      <c r="C16" s="325" t="s">
        <v>167</v>
      </c>
      <c r="D16" s="325"/>
      <c r="E16" s="325"/>
      <c r="F16" s="325"/>
      <c r="G16" s="325"/>
      <c r="H16" s="325"/>
      <c r="I16" s="325"/>
      <c r="J16" s="326"/>
      <c r="K16" s="127" t="s">
        <v>211</v>
      </c>
    </row>
    <row r="17" spans="1:12" ht="20.100000000000001" customHeight="1">
      <c r="A17" s="107">
        <f>A15</f>
        <v>0</v>
      </c>
      <c r="B17" s="67" t="s">
        <v>77</v>
      </c>
      <c r="C17" s="105" t="s">
        <v>74</v>
      </c>
      <c r="D17" s="109">
        <f>D15-B16</f>
        <v>0</v>
      </c>
      <c r="E17" s="106"/>
      <c r="F17" s="95" t="s">
        <v>76</v>
      </c>
      <c r="G17" s="105">
        <f>A17*D17</f>
        <v>0</v>
      </c>
      <c r="H17" s="106" t="s">
        <v>85</v>
      </c>
      <c r="I17" s="106"/>
      <c r="J17" s="108"/>
    </row>
    <row r="18" spans="1:12" ht="20.100000000000001" customHeight="1">
      <c r="A18" s="342" t="s">
        <v>127</v>
      </c>
      <c r="B18" s="325"/>
      <c r="C18" s="325"/>
      <c r="D18" s="325"/>
      <c r="E18" s="325"/>
      <c r="F18" s="325"/>
      <c r="G18" s="325"/>
      <c r="H18" s="325"/>
      <c r="I18" s="325"/>
      <c r="J18" s="326"/>
    </row>
    <row r="19" spans="1:12" ht="20.100000000000001" customHeight="1">
      <c r="A19" s="343">
        <f>I6</f>
        <v>0</v>
      </c>
      <c r="B19" s="344"/>
      <c r="C19" s="95" t="s">
        <v>87</v>
      </c>
      <c r="D19" s="345">
        <f>G17</f>
        <v>0</v>
      </c>
      <c r="E19" s="345"/>
      <c r="F19" s="95" t="s">
        <v>76</v>
      </c>
      <c r="G19" s="338" t="e">
        <f>A19/D19</f>
        <v>#DIV/0!</v>
      </c>
      <c r="H19" s="338"/>
      <c r="I19" s="338"/>
      <c r="J19" s="339"/>
    </row>
    <row r="20" spans="1:12" ht="20.100000000000001" customHeight="1">
      <c r="A20" s="342" t="s">
        <v>128</v>
      </c>
      <c r="B20" s="325"/>
      <c r="C20" s="325"/>
      <c r="D20" s="325"/>
      <c r="E20" s="325"/>
      <c r="F20" s="325"/>
      <c r="G20" s="325"/>
      <c r="H20" s="325"/>
      <c r="I20" s="325"/>
      <c r="J20" s="326"/>
    </row>
    <row r="21" spans="1:12" ht="20.100000000000001" customHeight="1">
      <c r="A21" s="343">
        <f>I7</f>
        <v>0</v>
      </c>
      <c r="B21" s="344"/>
      <c r="C21" s="110" t="s">
        <v>87</v>
      </c>
      <c r="D21" s="345">
        <f>D19</f>
        <v>0</v>
      </c>
      <c r="E21" s="345"/>
      <c r="F21" s="95" t="s">
        <v>76</v>
      </c>
      <c r="G21" s="338" t="e">
        <f>A21/D21</f>
        <v>#DIV/0!</v>
      </c>
      <c r="H21" s="338"/>
      <c r="I21" s="338"/>
      <c r="J21" s="339"/>
    </row>
    <row r="22" spans="1:12" ht="20.100000000000001" customHeight="1">
      <c r="A22" s="336" t="s">
        <v>129</v>
      </c>
      <c r="B22" s="337"/>
      <c r="C22" s="337"/>
      <c r="D22" s="337"/>
      <c r="E22" s="337"/>
      <c r="F22" s="95" t="s">
        <v>76</v>
      </c>
      <c r="G22" s="338" t="e">
        <f>G21+G19</f>
        <v>#DIV/0!</v>
      </c>
      <c r="H22" s="338"/>
      <c r="I22" s="338"/>
      <c r="J22" s="339"/>
    </row>
    <row r="23" spans="1:12" ht="20.100000000000001" customHeight="1">
      <c r="A23" s="332" t="s">
        <v>130</v>
      </c>
      <c r="B23" s="333"/>
      <c r="C23" s="333"/>
      <c r="D23" s="333"/>
      <c r="E23" s="333"/>
      <c r="F23" s="95"/>
      <c r="G23" s="334">
        <f>A21+A19</f>
        <v>0</v>
      </c>
      <c r="H23" s="334"/>
      <c r="I23" s="334"/>
      <c r="J23" s="335"/>
      <c r="K23" s="111"/>
    </row>
    <row r="24" spans="1:12" ht="20.100000000000001" customHeight="1">
      <c r="A24" s="336" t="s">
        <v>176</v>
      </c>
      <c r="B24" s="337"/>
      <c r="C24" s="337"/>
      <c r="D24" s="337"/>
      <c r="E24" s="337"/>
      <c r="F24" s="95"/>
      <c r="G24" s="338" t="e">
        <f>G23/G14</f>
        <v>#DIV/0!</v>
      </c>
      <c r="H24" s="338"/>
      <c r="I24" s="338"/>
      <c r="J24" s="339"/>
      <c r="K24" s="111"/>
    </row>
    <row r="25" spans="1:12" ht="23.25" customHeight="1">
      <c r="A25" s="336" t="s">
        <v>131</v>
      </c>
      <c r="B25" s="337"/>
      <c r="C25" s="337"/>
      <c r="D25" s="337"/>
      <c r="E25" s="337"/>
      <c r="F25" s="95"/>
      <c r="G25" s="338">
        <f>G23/G13</f>
        <v>0</v>
      </c>
      <c r="H25" s="338"/>
      <c r="I25" s="338"/>
      <c r="J25" s="339"/>
    </row>
    <row r="26" spans="1:12">
      <c r="A26" s="330" t="s">
        <v>132</v>
      </c>
      <c r="B26" s="331"/>
      <c r="C26" s="331"/>
      <c r="D26" s="331"/>
      <c r="E26" s="331"/>
      <c r="F26" s="95" t="s">
        <v>76</v>
      </c>
      <c r="G26" s="340" t="e">
        <f>G25/G22</f>
        <v>#DIV/0!</v>
      </c>
      <c r="H26" s="340"/>
      <c r="I26" s="340"/>
      <c r="J26" s="341"/>
    </row>
    <row r="27" spans="1:12" ht="20.100000000000001" customHeight="1">
      <c r="A27" s="327" t="s">
        <v>88</v>
      </c>
      <c r="B27" s="328"/>
      <c r="C27" s="328"/>
      <c r="D27" s="328"/>
      <c r="E27" s="328"/>
      <c r="F27" s="328"/>
      <c r="G27" s="328"/>
      <c r="H27" s="328"/>
      <c r="I27" s="328"/>
      <c r="J27" s="329"/>
    </row>
    <row r="28" spans="1:12">
      <c r="A28" s="330" t="s">
        <v>133</v>
      </c>
      <c r="B28" s="331"/>
      <c r="C28" s="331"/>
      <c r="D28" s="95" t="s">
        <v>76</v>
      </c>
      <c r="E28" s="112">
        <f>IF('SaleMix-Yr1'!B114&gt;0,'SaleMix-Yr1'!B114,0)</f>
        <v>0</v>
      </c>
      <c r="F28" s="95"/>
      <c r="G28" s="113"/>
      <c r="H28" s="114"/>
      <c r="I28" s="114"/>
      <c r="J28" s="115"/>
    </row>
    <row r="29" spans="1:12" ht="20.100000000000001" customHeight="1">
      <c r="A29" s="116"/>
      <c r="B29" s="117"/>
      <c r="C29" s="117"/>
      <c r="D29" s="95" t="s">
        <v>76</v>
      </c>
      <c r="E29" s="118">
        <f>IF(E28=0,0,G25/E28)</f>
        <v>0</v>
      </c>
      <c r="F29" s="325" t="s">
        <v>134</v>
      </c>
      <c r="G29" s="325"/>
      <c r="H29" s="325"/>
      <c r="I29" s="325"/>
      <c r="J29" s="326"/>
    </row>
    <row r="30" spans="1:12" ht="20.100000000000001" customHeight="1">
      <c r="A30" s="107"/>
      <c r="B30" s="67"/>
      <c r="C30" s="67"/>
      <c r="D30" s="95" t="s">
        <v>76</v>
      </c>
      <c r="E30" s="105">
        <f>E29*G13</f>
        <v>0</v>
      </c>
      <c r="F30" s="325" t="s">
        <v>135</v>
      </c>
      <c r="G30" s="325"/>
      <c r="H30" s="325"/>
      <c r="I30" s="325"/>
      <c r="J30" s="326"/>
      <c r="L30" s="29"/>
    </row>
  </sheetData>
  <sheetProtection algorithmName="SHA-512" hashValue="TNWXV48v6wkbPFme8WsAWNsnUoix1HgAjr+lPBiuYABxseD6s+C5ys/5iXZ8RGpd2sbxUshJMVQdSFpZuktfTw==" saltValue="U2lM/qrphhe3W5P3f7D/Kw==" spinCount="100000" sheet="1" formatCells="0" formatColumns="0"/>
  <mergeCells count="40">
    <mergeCell ref="A3:J3"/>
    <mergeCell ref="A4:J4"/>
    <mergeCell ref="A5:J5"/>
    <mergeCell ref="I6:J6"/>
    <mergeCell ref="I7:J7"/>
    <mergeCell ref="I8:J8"/>
    <mergeCell ref="A6:H6"/>
    <mergeCell ref="A7:H7"/>
    <mergeCell ref="A8:H8"/>
    <mergeCell ref="A9:J9"/>
    <mergeCell ref="H10:J10"/>
    <mergeCell ref="A11:C11"/>
    <mergeCell ref="G11:J11"/>
    <mergeCell ref="A12:C12"/>
    <mergeCell ref="G12:J12"/>
    <mergeCell ref="G21:J21"/>
    <mergeCell ref="A22:E22"/>
    <mergeCell ref="G22:J22"/>
    <mergeCell ref="H14:J14"/>
    <mergeCell ref="C16:J16"/>
    <mergeCell ref="A18:J18"/>
    <mergeCell ref="A19:B19"/>
    <mergeCell ref="D19:E19"/>
    <mergeCell ref="G19:J19"/>
    <mergeCell ref="H13:J13"/>
    <mergeCell ref="A27:J27"/>
    <mergeCell ref="A28:C28"/>
    <mergeCell ref="F29:J29"/>
    <mergeCell ref="F30:J30"/>
    <mergeCell ref="A23:E23"/>
    <mergeCell ref="G23:J23"/>
    <mergeCell ref="A25:E25"/>
    <mergeCell ref="G25:J25"/>
    <mergeCell ref="A26:E26"/>
    <mergeCell ref="G26:J26"/>
    <mergeCell ref="A24:E24"/>
    <mergeCell ref="G24:J24"/>
    <mergeCell ref="A20:J20"/>
    <mergeCell ref="A21:B21"/>
    <mergeCell ref="D21:E21"/>
  </mergeCells>
  <phoneticPr fontId="0" type="noConversion"/>
  <printOptions horizontalCentered="1"/>
  <pageMargins left="0.70866141732283472" right="0.74803149606299213" top="1.0629921259842521" bottom="0.98425196850393704" header="0.51181102362204722" footer="0.51181102362204722"/>
  <pageSetup paperSize="9" scale="67" orientation="landscape" r:id="rId1"/>
  <headerFooter alignWithMargins="0">
    <oddHeader>&amp;L&amp;G</oddHeader>
    <oddFooter>&amp;C&amp;F - &amp;A&amp;R&amp;P of &amp;N</oddFooter>
  </headerFooter>
  <ignoredErrors>
    <ignoredError sqref="G19 G21:G22 G24 G26" evalError="1"/>
  </ignoredErrors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0">
    <tabColor rgb="FFD7F0AA"/>
  </sheetPr>
  <dimension ref="A1:F14"/>
  <sheetViews>
    <sheetView showGridLines="0" zoomScaleNormal="100" workbookViewId="0">
      <selection activeCell="A3" sqref="A3"/>
    </sheetView>
  </sheetViews>
  <sheetFormatPr defaultColWidth="8.73046875" defaultRowHeight="18"/>
  <cols>
    <col min="1" max="1" width="30.265625" style="27" customWidth="1"/>
    <col min="2" max="3" width="21.73046875" style="27" customWidth="1"/>
    <col min="4" max="16384" width="8.73046875" style="27"/>
  </cols>
  <sheetData>
    <row r="1" spans="1:6" ht="47.25" customHeight="1">
      <c r="A1" s="119"/>
    </row>
    <row r="2" spans="1:6">
      <c r="A2" s="142">
        <f>Instruction!D3</f>
        <v>0</v>
      </c>
    </row>
    <row r="3" spans="1:6">
      <c r="A3" s="142">
        <f>Instruction!L3</f>
        <v>0</v>
      </c>
    </row>
    <row r="4" spans="1:6">
      <c r="A4" s="142"/>
    </row>
    <row r="5" spans="1:6" ht="20.100000000000001" customHeight="1">
      <c r="A5" s="120"/>
      <c r="B5" s="82"/>
      <c r="C5" s="82"/>
      <c r="D5" s="82"/>
      <c r="E5" s="82"/>
      <c r="F5" s="82"/>
    </row>
    <row r="6" spans="1:6" ht="20.100000000000001" customHeight="1">
      <c r="A6" s="121" t="s">
        <v>94</v>
      </c>
      <c r="B6" s="122" t="s">
        <v>68</v>
      </c>
      <c r="C6" s="122" t="s">
        <v>69</v>
      </c>
      <c r="D6" s="82"/>
      <c r="E6" s="82"/>
      <c r="F6" s="82"/>
    </row>
    <row r="7" spans="1:6" ht="20.100000000000001" customHeight="1">
      <c r="A7" s="123" t="s">
        <v>70</v>
      </c>
      <c r="B7" s="124">
        <f>'P&amp;L-Yr1'!B4</f>
        <v>0</v>
      </c>
      <c r="C7" s="124">
        <f>'P&amp;L-Yr2'!B4</f>
        <v>0</v>
      </c>
      <c r="D7" s="82"/>
      <c r="E7" s="82"/>
      <c r="F7" s="82"/>
    </row>
    <row r="8" spans="1:6" ht="20.100000000000001" customHeight="1">
      <c r="A8" s="123"/>
      <c r="B8" s="124"/>
      <c r="C8" s="124"/>
      <c r="D8" s="82"/>
      <c r="E8" s="82"/>
      <c r="F8" s="82"/>
    </row>
    <row r="9" spans="1:6" ht="20.100000000000001" customHeight="1">
      <c r="A9" s="123" t="s">
        <v>170</v>
      </c>
      <c r="B9" s="124">
        <f>'P&amp;L-Yr1'!E4</f>
        <v>0</v>
      </c>
      <c r="C9" s="124">
        <f>'P&amp;L-Yr2'!E4</f>
        <v>0</v>
      </c>
      <c r="D9" s="82"/>
      <c r="E9" s="82"/>
      <c r="F9" s="82"/>
    </row>
    <row r="10" spans="1:6" ht="20.100000000000001" customHeight="1">
      <c r="A10" s="123"/>
      <c r="B10" s="124"/>
      <c r="C10" s="124"/>
      <c r="D10" s="82"/>
      <c r="E10" s="82"/>
      <c r="F10" s="82"/>
    </row>
    <row r="11" spans="1:6" ht="20.100000000000001" customHeight="1">
      <c r="A11" s="123" t="s">
        <v>148</v>
      </c>
      <c r="B11" s="124">
        <f>'P&amp;L-Yr1'!E10</f>
        <v>0</v>
      </c>
      <c r="C11" s="124">
        <f>'P&amp;L-Yr2'!E10</f>
        <v>0</v>
      </c>
      <c r="D11" s="82"/>
      <c r="E11" s="82"/>
      <c r="F11" s="82"/>
    </row>
    <row r="12" spans="1:6">
      <c r="A12" s="82"/>
      <c r="B12" s="82"/>
      <c r="C12" s="82"/>
      <c r="D12" s="82"/>
      <c r="E12" s="82"/>
      <c r="F12" s="82"/>
    </row>
    <row r="14" spans="1:6">
      <c r="A14" s="27" t="s">
        <v>149</v>
      </c>
    </row>
  </sheetData>
  <sheetProtection algorithmName="SHA-512" hashValue="+Jv4Csad6M+dnaS/LeDlImL4XbyFjdGlSR20nwNkaSVBVzKBrgcOKDGP9261Z+WtmmFZvECdCKYTD29xUKHFbA==" saltValue="+jjb9qSYec6cvuGeOgQDzw==" spinCount="100000" sheet="1" formatCells="0" formatColumns="0" formatRows="0"/>
  <phoneticPr fontId="0" type="noConversion"/>
  <printOptions horizontalCentered="1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>
    <oddHeader>&amp;L&amp;G</oddHeader>
    <oddFooter>&amp;C&amp;F -&amp;A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3">
    <tabColor rgb="FFD7F0AA"/>
  </sheetPr>
  <dimension ref="A1:O23"/>
  <sheetViews>
    <sheetView topLeftCell="B1" zoomScale="90" zoomScaleNormal="90" workbookViewId="0">
      <selection activeCell="M27" sqref="M27"/>
    </sheetView>
  </sheetViews>
  <sheetFormatPr defaultColWidth="9.265625" defaultRowHeight="18"/>
  <cols>
    <col min="1" max="1" width="27.59765625" style="27" customWidth="1"/>
    <col min="2" max="4" width="13.265625" style="27" bestFit="1" customWidth="1"/>
    <col min="5" max="13" width="14.73046875" style="27" bestFit="1" customWidth="1"/>
    <col min="14" max="14" width="2.265625" style="27" customWidth="1"/>
    <col min="15" max="15" width="14.73046875" style="27" bestFit="1" customWidth="1"/>
    <col min="16" max="16384" width="9.265625" style="27"/>
  </cols>
  <sheetData>
    <row r="1" spans="6:6">
      <c r="F1" s="30" t="s">
        <v>92</v>
      </c>
    </row>
    <row r="19" spans="1:15" ht="9.6" customHeight="1"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</row>
    <row r="20" spans="1:15" ht="18.399999999999999" thickBot="1">
      <c r="B20" s="31" t="str">
        <f>'SaleMix-Yr1'!C2</f>
        <v/>
      </c>
      <c r="C20" s="31" t="str">
        <f>'SaleMix-Yr1'!D2</f>
        <v/>
      </c>
      <c r="D20" s="31" t="str">
        <f>'SaleMix-Yr1'!E2</f>
        <v/>
      </c>
      <c r="E20" s="31" t="str">
        <f>'SaleMix-Yr1'!F2</f>
        <v/>
      </c>
      <c r="F20" s="31" t="str">
        <f>'SaleMix-Yr1'!G2</f>
        <v/>
      </c>
      <c r="G20" s="31" t="str">
        <f>'SaleMix-Yr1'!H2</f>
        <v/>
      </c>
      <c r="H20" s="31" t="str">
        <f>'SaleMix-Yr1'!I2</f>
        <v/>
      </c>
      <c r="I20" s="31" t="str">
        <f>'SaleMix-Yr1'!J2</f>
        <v/>
      </c>
      <c r="J20" s="31" t="str">
        <f>'SaleMix-Yr1'!K2</f>
        <v/>
      </c>
      <c r="K20" s="31" t="str">
        <f>'SaleMix-Yr1'!L2</f>
        <v/>
      </c>
      <c r="L20" s="31" t="str">
        <f>'SaleMix-Yr1'!M2</f>
        <v/>
      </c>
      <c r="M20" s="31" t="str">
        <f>'SaleMix-Yr1'!N2</f>
        <v/>
      </c>
      <c r="N20" s="31"/>
      <c r="O20" s="31" t="s">
        <v>16</v>
      </c>
    </row>
    <row r="21" spans="1:15" ht="18.399999999999999" thickBot="1">
      <c r="A21" s="27" t="s">
        <v>282</v>
      </c>
      <c r="B21" s="182">
        <f>'CashFlow-Yr1'!B4</f>
        <v>0</v>
      </c>
      <c r="C21" s="182">
        <f>'CashFlow-Yr1'!C4</f>
        <v>0</v>
      </c>
      <c r="D21" s="182">
        <f>'CashFlow-Yr1'!D4</f>
        <v>0</v>
      </c>
      <c r="E21" s="182">
        <f>'CashFlow-Yr1'!E4</f>
        <v>0</v>
      </c>
      <c r="F21" s="182">
        <f>'CashFlow-Yr1'!F4</f>
        <v>0</v>
      </c>
      <c r="G21" s="182">
        <f>'CashFlow-Yr1'!G4</f>
        <v>0</v>
      </c>
      <c r="H21" s="182">
        <f>'CashFlow-Yr1'!H4</f>
        <v>0</v>
      </c>
      <c r="I21" s="182">
        <f>'CashFlow-Yr1'!I4</f>
        <v>0</v>
      </c>
      <c r="J21" s="182">
        <f>'CashFlow-Yr1'!J4</f>
        <v>0</v>
      </c>
      <c r="K21" s="182">
        <f>'CashFlow-Yr1'!K4</f>
        <v>0</v>
      </c>
      <c r="L21" s="182">
        <f>'CashFlow-Yr1'!L4</f>
        <v>0</v>
      </c>
      <c r="M21" s="182">
        <f>'CashFlow-Yr1'!M4</f>
        <v>0</v>
      </c>
      <c r="N21" s="183"/>
      <c r="O21" s="182">
        <f>SUM(B21:M21)</f>
        <v>0</v>
      </c>
    </row>
    <row r="22" spans="1:15" ht="18.399999999999999" thickBot="1">
      <c r="A22" s="27" t="s">
        <v>283</v>
      </c>
      <c r="B22" s="182">
        <f>'CashFlow-Yr1'!B26</f>
        <v>0</v>
      </c>
      <c r="C22" s="182">
        <f>'CashFlow-Yr1'!C26</f>
        <v>0</v>
      </c>
      <c r="D22" s="182">
        <f>'CashFlow-Yr1'!D26</f>
        <v>0</v>
      </c>
      <c r="E22" s="182">
        <f>'CashFlow-Yr1'!E26</f>
        <v>0</v>
      </c>
      <c r="F22" s="182">
        <f>'CashFlow-Yr1'!F26</f>
        <v>0</v>
      </c>
      <c r="G22" s="182">
        <f>'CashFlow-Yr1'!G26</f>
        <v>0</v>
      </c>
      <c r="H22" s="182">
        <f>'CashFlow-Yr1'!H26</f>
        <v>0</v>
      </c>
      <c r="I22" s="182">
        <f>'CashFlow-Yr1'!I26</f>
        <v>0</v>
      </c>
      <c r="J22" s="182">
        <f>'CashFlow-Yr1'!J26</f>
        <v>0</v>
      </c>
      <c r="K22" s="182">
        <f>'CashFlow-Yr1'!K26</f>
        <v>0</v>
      </c>
      <c r="L22" s="182">
        <f>'CashFlow-Yr1'!L26</f>
        <v>0</v>
      </c>
      <c r="M22" s="182">
        <f>'CashFlow-Yr1'!M26</f>
        <v>0</v>
      </c>
      <c r="N22" s="183"/>
      <c r="O22" s="182">
        <f>SUM(B22:M22)</f>
        <v>0</v>
      </c>
    </row>
    <row r="23" spans="1:15" ht="18.399999999999999" thickBot="1">
      <c r="A23" s="27" t="s">
        <v>91</v>
      </c>
      <c r="B23" s="182">
        <f>B21-B22</f>
        <v>0</v>
      </c>
      <c r="C23" s="182">
        <f t="shared" ref="C23:M23" si="0">C21-C22+B23</f>
        <v>0</v>
      </c>
      <c r="D23" s="182">
        <f t="shared" si="0"/>
        <v>0</v>
      </c>
      <c r="E23" s="182">
        <f t="shared" si="0"/>
        <v>0</v>
      </c>
      <c r="F23" s="182">
        <f t="shared" si="0"/>
        <v>0</v>
      </c>
      <c r="G23" s="182">
        <f t="shared" si="0"/>
        <v>0</v>
      </c>
      <c r="H23" s="182">
        <f t="shared" si="0"/>
        <v>0</v>
      </c>
      <c r="I23" s="182">
        <f t="shared" si="0"/>
        <v>0</v>
      </c>
      <c r="J23" s="182">
        <f t="shared" si="0"/>
        <v>0</v>
      </c>
      <c r="K23" s="182">
        <f t="shared" si="0"/>
        <v>0</v>
      </c>
      <c r="L23" s="182">
        <f t="shared" si="0"/>
        <v>0</v>
      </c>
      <c r="M23" s="182">
        <f t="shared" si="0"/>
        <v>0</v>
      </c>
      <c r="N23" s="184"/>
      <c r="O23" s="185">
        <f>M23</f>
        <v>0</v>
      </c>
    </row>
  </sheetData>
  <sheetProtection algorithmName="SHA-512" hashValue="otA7MA8BvJVD6gl79Isvz76KoIJWmfb7XQnU34jTkSPpT83Ud9adXtLMkxTIajnKKcTVy9g36vK/jJeCK2/Afg==" saltValue="BkoM2tSCArCQRTegeibACQ==" spinCount="100000" sheet="1" selectLockedCells="1"/>
  <phoneticPr fontId="0" type="noConversion"/>
  <printOptions horizontalCentered="1"/>
  <pageMargins left="0.74803149606299213" right="0.74803149606299213" top="0.98425196850393704" bottom="0.98425196850393704" header="0.51181102362204722" footer="0.51181102362204722"/>
  <pageSetup paperSize="9" scale="59" orientation="landscape" r:id="rId1"/>
  <headerFooter alignWithMargins="0">
    <oddHeader>&amp;L&amp;G</oddHeader>
    <oddFooter>&amp;C&amp;F - &amp;A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7">
    <tabColor rgb="FFD7F0AA"/>
  </sheetPr>
  <dimension ref="A1:G42"/>
  <sheetViews>
    <sheetView zoomScale="80" zoomScaleNormal="80" workbookViewId="0">
      <selection activeCell="A8" sqref="A8"/>
    </sheetView>
  </sheetViews>
  <sheetFormatPr defaultColWidth="9.265625" defaultRowHeight="18"/>
  <cols>
    <col min="1" max="1" width="36" style="2" customWidth="1"/>
    <col min="2" max="2" width="2.265625" style="2" customWidth="1"/>
    <col min="3" max="3" width="23" style="2" customWidth="1"/>
    <col min="4" max="4" width="2.73046875" style="2" customWidth="1"/>
    <col min="5" max="5" width="21.73046875" style="2" customWidth="1"/>
    <col min="6" max="6" width="2.265625" style="2" customWidth="1"/>
    <col min="7" max="7" width="22" style="4" customWidth="1"/>
    <col min="8" max="8" width="0.73046875" style="2" customWidth="1"/>
    <col min="9" max="16384" width="9.265625" style="2"/>
  </cols>
  <sheetData>
    <row r="1" spans="1:7" ht="52.5" customHeight="1">
      <c r="G1" s="174" t="s">
        <v>300</v>
      </c>
    </row>
    <row r="2" spans="1:7">
      <c r="A2" s="273" t="s">
        <v>64</v>
      </c>
      <c r="B2" s="273"/>
      <c r="C2" s="273"/>
      <c r="D2" s="273"/>
      <c r="E2" s="273"/>
      <c r="F2" s="273"/>
      <c r="G2" s="273"/>
    </row>
    <row r="3" spans="1:7" ht="18.399999999999999" thickBot="1">
      <c r="B3" s="58"/>
      <c r="G3" s="29"/>
    </row>
    <row r="4" spans="1:7" ht="18.399999999999999" thickBot="1">
      <c r="A4" s="274" t="s">
        <v>104</v>
      </c>
      <c r="B4" s="275"/>
      <c r="C4" s="275"/>
      <c r="D4" s="275"/>
      <c r="E4" s="275"/>
      <c r="F4" s="275"/>
      <c r="G4" s="276"/>
    </row>
    <row r="5" spans="1:7">
      <c r="A5" s="168" t="s">
        <v>22</v>
      </c>
      <c r="B5" s="4"/>
      <c r="C5" s="151" t="s">
        <v>21</v>
      </c>
      <c r="D5" s="169"/>
      <c r="E5" s="151" t="s">
        <v>20</v>
      </c>
      <c r="F5" s="170"/>
      <c r="G5" s="171" t="s">
        <v>19</v>
      </c>
    </row>
    <row r="6" spans="1:7">
      <c r="A6" s="34"/>
      <c r="B6" s="20"/>
      <c r="C6" s="35" t="s">
        <v>18</v>
      </c>
      <c r="D6" s="35"/>
      <c r="E6" s="35" t="s">
        <v>17</v>
      </c>
      <c r="F6" s="20"/>
      <c r="G6" s="66"/>
    </row>
    <row r="7" spans="1:7" ht="9" customHeight="1">
      <c r="G7" s="29"/>
    </row>
    <row r="8" spans="1:7" s="27" customFormat="1">
      <c r="A8" s="89"/>
      <c r="C8" s="89"/>
      <c r="E8" s="8"/>
      <c r="G8" s="50">
        <f t="shared" ref="G8:G24" si="0">C8+E8</f>
        <v>0</v>
      </c>
    </row>
    <row r="9" spans="1:7" s="27" customFormat="1">
      <c r="A9" s="89"/>
      <c r="C9" s="89"/>
      <c r="E9" s="8"/>
      <c r="G9" s="50">
        <f t="shared" si="0"/>
        <v>0</v>
      </c>
    </row>
    <row r="10" spans="1:7" s="27" customFormat="1">
      <c r="A10" s="89"/>
      <c r="C10" s="89"/>
      <c r="E10" s="8"/>
      <c r="G10" s="50">
        <f t="shared" si="0"/>
        <v>0</v>
      </c>
    </row>
    <row r="11" spans="1:7" s="27" customFormat="1">
      <c r="A11" s="89"/>
      <c r="C11" s="89"/>
      <c r="E11" s="8"/>
      <c r="G11" s="50">
        <f t="shared" si="0"/>
        <v>0</v>
      </c>
    </row>
    <row r="12" spans="1:7" s="27" customFormat="1">
      <c r="A12" s="89"/>
      <c r="C12" s="89"/>
      <c r="E12" s="8"/>
      <c r="G12" s="50">
        <f t="shared" si="0"/>
        <v>0</v>
      </c>
    </row>
    <row r="13" spans="1:7" s="27" customFormat="1">
      <c r="A13" s="89"/>
      <c r="C13" s="89"/>
      <c r="E13" s="8"/>
      <c r="G13" s="50">
        <f t="shared" si="0"/>
        <v>0</v>
      </c>
    </row>
    <row r="14" spans="1:7" s="27" customFormat="1">
      <c r="A14" s="89"/>
      <c r="C14" s="89"/>
      <c r="E14" s="8"/>
      <c r="G14" s="50">
        <f t="shared" si="0"/>
        <v>0</v>
      </c>
    </row>
    <row r="15" spans="1:7" s="27" customFormat="1">
      <c r="A15" s="89"/>
      <c r="C15" s="89"/>
      <c r="E15" s="8"/>
      <c r="G15" s="50">
        <f t="shared" si="0"/>
        <v>0</v>
      </c>
    </row>
    <row r="16" spans="1:7" s="27" customFormat="1">
      <c r="A16" s="89"/>
      <c r="C16" s="89"/>
      <c r="E16" s="8"/>
      <c r="G16" s="50">
        <f t="shared" si="0"/>
        <v>0</v>
      </c>
    </row>
    <row r="17" spans="1:7" s="27" customFormat="1">
      <c r="A17" s="89"/>
      <c r="C17" s="89"/>
      <c r="E17" s="8"/>
      <c r="G17" s="50">
        <f t="shared" si="0"/>
        <v>0</v>
      </c>
    </row>
    <row r="18" spans="1:7" s="27" customFormat="1">
      <c r="A18" s="8"/>
      <c r="C18" s="8"/>
      <c r="E18" s="8"/>
      <c r="G18" s="50">
        <f t="shared" si="0"/>
        <v>0</v>
      </c>
    </row>
    <row r="19" spans="1:7" s="27" customFormat="1">
      <c r="A19" s="8"/>
      <c r="C19" s="8"/>
      <c r="E19" s="8"/>
      <c r="G19" s="50">
        <f t="shared" si="0"/>
        <v>0</v>
      </c>
    </row>
    <row r="20" spans="1:7" s="27" customFormat="1">
      <c r="A20" s="8"/>
      <c r="C20" s="8"/>
      <c r="E20" s="8"/>
      <c r="G20" s="50">
        <f t="shared" si="0"/>
        <v>0</v>
      </c>
    </row>
    <row r="21" spans="1:7" s="27" customFormat="1">
      <c r="A21" s="8"/>
      <c r="C21" s="8"/>
      <c r="E21" s="8"/>
      <c r="G21" s="50">
        <f t="shared" si="0"/>
        <v>0</v>
      </c>
    </row>
    <row r="22" spans="1:7" s="27" customFormat="1">
      <c r="A22" s="9"/>
      <c r="C22" s="12"/>
      <c r="E22" s="12"/>
      <c r="G22" s="50">
        <f t="shared" si="0"/>
        <v>0</v>
      </c>
    </row>
    <row r="23" spans="1:7" s="27" customFormat="1">
      <c r="A23" s="9"/>
      <c r="C23" s="12"/>
      <c r="E23" s="12"/>
      <c r="G23" s="50">
        <f t="shared" si="0"/>
        <v>0</v>
      </c>
    </row>
    <row r="24" spans="1:7" s="27" customFormat="1">
      <c r="A24" s="10"/>
      <c r="C24" s="14"/>
      <c r="E24" s="14"/>
      <c r="G24" s="50">
        <f t="shared" si="0"/>
        <v>0</v>
      </c>
    </row>
    <row r="25" spans="1:7" s="29" customFormat="1" ht="18.399999999999999" thickBot="1">
      <c r="A25" s="60" t="s">
        <v>16</v>
      </c>
      <c r="C25" s="61">
        <f>SUM(C8:C24)</f>
        <v>0</v>
      </c>
      <c r="E25" s="62">
        <f>SUM(E8:E24)</f>
        <v>0</v>
      </c>
      <c r="G25" s="62">
        <f>SUM(G8:G24)</f>
        <v>0</v>
      </c>
    </row>
    <row r="26" spans="1:7" s="27" customFormat="1" ht="18.399999999999999" thickBot="1">
      <c r="G26" s="29"/>
    </row>
    <row r="27" spans="1:7" s="27" customFormat="1" ht="18.399999999999999" thickBot="1">
      <c r="A27" s="277" t="s">
        <v>161</v>
      </c>
      <c r="B27" s="278"/>
      <c r="C27" s="278"/>
      <c r="D27" s="278"/>
      <c r="E27" s="278"/>
      <c r="F27" s="278"/>
      <c r="G27" s="279"/>
    </row>
    <row r="28" spans="1:7" s="27" customFormat="1">
      <c r="A28" s="128" t="s">
        <v>22</v>
      </c>
      <c r="B28" s="29"/>
      <c r="C28" s="54" t="s">
        <v>21</v>
      </c>
      <c r="D28" s="172"/>
      <c r="E28" s="54" t="s">
        <v>20</v>
      </c>
      <c r="F28" s="173"/>
      <c r="G28" s="171" t="s">
        <v>19</v>
      </c>
    </row>
    <row r="29" spans="1:7" s="27" customFormat="1">
      <c r="A29" s="63"/>
      <c r="B29" s="64"/>
      <c r="C29" s="65" t="s">
        <v>18</v>
      </c>
      <c r="D29" s="65"/>
      <c r="E29" s="65" t="s">
        <v>17</v>
      </c>
      <c r="F29" s="64"/>
      <c r="G29" s="66"/>
    </row>
    <row r="30" spans="1:7" s="27" customFormat="1" ht="8.25" customHeight="1">
      <c r="A30" s="67"/>
      <c r="B30" s="68"/>
      <c r="C30" s="95"/>
      <c r="D30" s="69"/>
      <c r="E30" s="95"/>
      <c r="F30" s="68"/>
      <c r="G30" s="70"/>
    </row>
    <row r="31" spans="1:7" s="27" customFormat="1">
      <c r="A31" s="12"/>
      <c r="C31" s="12"/>
      <c r="E31" s="8"/>
      <c r="F31" s="32"/>
      <c r="G31" s="50">
        <f>C31+E31</f>
        <v>0</v>
      </c>
    </row>
    <row r="32" spans="1:7" s="27" customFormat="1">
      <c r="A32" s="12"/>
      <c r="C32" s="12"/>
      <c r="E32" s="8"/>
      <c r="G32" s="50">
        <f t="shared" ref="G32:G38" si="1">C32+E32</f>
        <v>0</v>
      </c>
    </row>
    <row r="33" spans="1:7" s="27" customFormat="1">
      <c r="A33" s="12"/>
      <c r="C33" s="12"/>
      <c r="E33" s="8"/>
      <c r="G33" s="50">
        <f t="shared" si="1"/>
        <v>0</v>
      </c>
    </row>
    <row r="34" spans="1:7" s="27" customFormat="1">
      <c r="A34" s="12"/>
      <c r="C34" s="12"/>
      <c r="E34" s="8"/>
      <c r="G34" s="50">
        <f t="shared" si="1"/>
        <v>0</v>
      </c>
    </row>
    <row r="35" spans="1:7" s="27" customFormat="1">
      <c r="A35" s="12"/>
      <c r="C35" s="12"/>
      <c r="E35" s="8"/>
      <c r="G35" s="50">
        <f t="shared" si="1"/>
        <v>0</v>
      </c>
    </row>
    <row r="36" spans="1:7" s="27" customFormat="1">
      <c r="A36" s="12"/>
      <c r="C36" s="12"/>
      <c r="E36" s="12"/>
      <c r="G36" s="50">
        <f t="shared" si="1"/>
        <v>0</v>
      </c>
    </row>
    <row r="37" spans="1:7" s="27" customFormat="1">
      <c r="A37" s="12"/>
      <c r="C37" s="12"/>
      <c r="E37" s="14"/>
      <c r="G37" s="50">
        <f t="shared" si="1"/>
        <v>0</v>
      </c>
    </row>
    <row r="38" spans="1:7" s="27" customFormat="1">
      <c r="A38" s="12"/>
      <c r="C38" s="12"/>
      <c r="E38" s="14"/>
      <c r="G38" s="50">
        <f t="shared" si="1"/>
        <v>0</v>
      </c>
    </row>
    <row r="39" spans="1:7" s="4" customFormat="1" ht="18.399999999999999" thickBot="1">
      <c r="A39" s="59" t="s">
        <v>16</v>
      </c>
      <c r="C39" s="11">
        <f>SUM(C31:C38)</f>
        <v>0</v>
      </c>
      <c r="E39" s="11">
        <f>SUM(E31:E38)</f>
        <v>0</v>
      </c>
      <c r="G39" s="61">
        <f>SUM(G31:G38)</f>
        <v>0</v>
      </c>
    </row>
    <row r="40" spans="1:7">
      <c r="G40" s="29"/>
    </row>
    <row r="41" spans="1:7" ht="18.399999999999999" thickBot="1">
      <c r="G41" s="29"/>
    </row>
    <row r="42" spans="1:7" ht="18.399999999999999" thickBot="1">
      <c r="A42" s="4" t="s">
        <v>10</v>
      </c>
      <c r="C42" s="13">
        <f>C25+C39</f>
        <v>0</v>
      </c>
      <c r="E42" s="13">
        <f>E25+E39</f>
        <v>0</v>
      </c>
      <c r="G42" s="71">
        <f>G25+G39</f>
        <v>0</v>
      </c>
    </row>
  </sheetData>
  <sheetProtection algorithmName="SHA-512" hashValue="80Dkra8V69CsDji/N+hKa4/klwiLVdaY91QPjz/AWoPXJZbRAKHJV4FvZYWEcU4n/CavRNZ0Sd9NJlPdgDiEsw==" saltValue="DSer3TmxGb1GTsSPibxILQ==" spinCount="100000" sheet="1" formatCells="0" formatColumns="0" formatRows="0" selectLockedCells="1"/>
  <mergeCells count="3">
    <mergeCell ref="A2:G2"/>
    <mergeCell ref="A4:G4"/>
    <mergeCell ref="A27:G27"/>
  </mergeCells>
  <phoneticPr fontId="0" type="noConversion"/>
  <printOptions horizontalCentered="1"/>
  <pageMargins left="0.19685039370078741" right="0.19685039370078741" top="0.98425196850393704" bottom="0.98425196850393704" header="0.51181102362204722" footer="0.51181102362204722"/>
  <pageSetup paperSize="9" scale="76" orientation="portrait" r:id="rId1"/>
  <headerFooter alignWithMargins="0">
    <oddFooter>&amp;C&amp;F - &amp;A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8">
    <tabColor rgb="FFD7F0AA"/>
  </sheetPr>
  <dimension ref="A1:P48"/>
  <sheetViews>
    <sheetView showGridLines="0" zoomScale="70" zoomScaleNormal="70" workbookViewId="0">
      <pane ySplit="3" topLeftCell="A4" activePane="bottomLeft" state="frozen"/>
      <selection pane="bottomLeft" activeCell="A7" sqref="A7"/>
    </sheetView>
  </sheetViews>
  <sheetFormatPr defaultColWidth="9.265625" defaultRowHeight="18"/>
  <cols>
    <col min="1" max="1" width="44.59765625" style="27" customWidth="1"/>
    <col min="2" max="13" width="14.73046875" style="27" customWidth="1"/>
    <col min="14" max="14" width="1.73046875" style="27" customWidth="1"/>
    <col min="15" max="15" width="14.73046875" style="27" customWidth="1"/>
    <col min="16" max="16" width="4.265625" style="27" bestFit="1" customWidth="1"/>
    <col min="17" max="16384" width="9.265625" style="27"/>
  </cols>
  <sheetData>
    <row r="1" spans="1:16" ht="25.5" customHeight="1" thickBot="1">
      <c r="A1" s="29" t="s">
        <v>95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174"/>
    </row>
    <row r="2" spans="1:16" ht="18.399999999999999" thickBot="1">
      <c r="A2" s="280" t="s">
        <v>41</v>
      </c>
      <c r="B2" s="281"/>
      <c r="C2" s="281"/>
      <c r="D2" s="281"/>
      <c r="E2" s="281"/>
      <c r="F2" s="281"/>
      <c r="G2" s="281"/>
      <c r="H2" s="281"/>
      <c r="I2" s="281"/>
      <c r="J2" s="281"/>
      <c r="K2" s="281"/>
      <c r="L2" s="281"/>
      <c r="M2" s="281"/>
      <c r="N2" s="281"/>
      <c r="O2" s="282"/>
    </row>
    <row r="3" spans="1:16" s="31" customFormat="1">
      <c r="A3" s="154" t="s">
        <v>0</v>
      </c>
      <c r="B3" s="155" t="str">
        <f>'SaleMix-Yr1'!C2</f>
        <v/>
      </c>
      <c r="C3" s="155" t="str">
        <f>'SaleMix-Yr1'!D2</f>
        <v/>
      </c>
      <c r="D3" s="155" t="str">
        <f>'SaleMix-Yr1'!E2</f>
        <v/>
      </c>
      <c r="E3" s="155" t="str">
        <f>'SaleMix-Yr1'!F2</f>
        <v/>
      </c>
      <c r="F3" s="155" t="str">
        <f>'SaleMix-Yr1'!G2</f>
        <v/>
      </c>
      <c r="G3" s="155" t="str">
        <f>'SaleMix-Yr1'!H2</f>
        <v/>
      </c>
      <c r="H3" s="155" t="str">
        <f>'SaleMix-Yr1'!I2</f>
        <v/>
      </c>
      <c r="I3" s="155" t="str">
        <f>'SaleMix-Yr1'!J2</f>
        <v/>
      </c>
      <c r="J3" s="155" t="str">
        <f>'SaleMix-Yr1'!K2</f>
        <v/>
      </c>
      <c r="K3" s="155" t="str">
        <f>'SaleMix-Yr1'!L2</f>
        <v/>
      </c>
      <c r="L3" s="155" t="str">
        <f>'SaleMix-Yr1'!M2</f>
        <v/>
      </c>
      <c r="M3" s="155" t="str">
        <f>'SaleMix-Yr1'!N2</f>
        <v/>
      </c>
      <c r="N3" s="54"/>
      <c r="O3" s="155" t="s">
        <v>16</v>
      </c>
    </row>
    <row r="4" spans="1:16">
      <c r="A4" s="19" t="s">
        <v>307</v>
      </c>
      <c r="B4" s="198"/>
      <c r="C4" s="198"/>
      <c r="D4" s="198"/>
      <c r="E4" s="198"/>
      <c r="F4" s="198"/>
      <c r="G4" s="198"/>
      <c r="H4" s="198"/>
      <c r="I4" s="198"/>
      <c r="J4" s="198"/>
      <c r="K4" s="198"/>
      <c r="L4" s="198"/>
      <c r="M4" s="198"/>
      <c r="N4" s="183"/>
      <c r="O4" s="199">
        <f t="shared" ref="O4:O9" si="0">SUM(B4:M4)</f>
        <v>0</v>
      </c>
    </row>
    <row r="5" spans="1:16">
      <c r="A5" s="19" t="s">
        <v>308</v>
      </c>
      <c r="B5" s="198"/>
      <c r="C5" s="198"/>
      <c r="D5" s="198"/>
      <c r="E5" s="198"/>
      <c r="F5" s="198"/>
      <c r="G5" s="198"/>
      <c r="H5" s="198"/>
      <c r="I5" s="198"/>
      <c r="J5" s="198"/>
      <c r="K5" s="198"/>
      <c r="L5" s="198"/>
      <c r="M5" s="198"/>
      <c r="N5" s="183"/>
      <c r="O5" s="189">
        <f t="shared" si="0"/>
        <v>0</v>
      </c>
    </row>
    <row r="6" spans="1:16">
      <c r="A6" s="19" t="s">
        <v>118</v>
      </c>
      <c r="B6" s="198"/>
      <c r="C6" s="198"/>
      <c r="D6" s="198"/>
      <c r="E6" s="198"/>
      <c r="F6" s="198"/>
      <c r="G6" s="198"/>
      <c r="H6" s="198"/>
      <c r="I6" s="198"/>
      <c r="J6" s="198"/>
      <c r="K6" s="198"/>
      <c r="L6" s="198"/>
      <c r="M6" s="198"/>
      <c r="N6" s="184"/>
      <c r="O6" s="189">
        <f t="shared" si="0"/>
        <v>0</v>
      </c>
    </row>
    <row r="7" spans="1:16">
      <c r="A7" s="19" t="s">
        <v>119</v>
      </c>
      <c r="B7" s="198"/>
      <c r="C7" s="198"/>
      <c r="D7" s="198"/>
      <c r="E7" s="198"/>
      <c r="F7" s="198"/>
      <c r="G7" s="198"/>
      <c r="H7" s="198"/>
      <c r="I7" s="198"/>
      <c r="J7" s="198"/>
      <c r="K7" s="198"/>
      <c r="L7" s="198"/>
      <c r="M7" s="198"/>
      <c r="N7" s="184"/>
      <c r="O7" s="189">
        <f t="shared" si="0"/>
        <v>0</v>
      </c>
    </row>
    <row r="8" spans="1:16">
      <c r="A8" s="19" t="s">
        <v>309</v>
      </c>
      <c r="B8" s="198"/>
      <c r="C8" s="198"/>
      <c r="D8" s="198"/>
      <c r="E8" s="198"/>
      <c r="F8" s="198"/>
      <c r="G8" s="198"/>
      <c r="H8" s="198"/>
      <c r="I8" s="198"/>
      <c r="J8" s="198"/>
      <c r="K8" s="198"/>
      <c r="L8" s="198"/>
      <c r="M8" s="198"/>
      <c r="N8" s="184"/>
      <c r="O8" s="189">
        <f t="shared" si="0"/>
        <v>0</v>
      </c>
    </row>
    <row r="9" spans="1:16" ht="18.399999999999999" thickBot="1">
      <c r="A9" s="156" t="s">
        <v>220</v>
      </c>
      <c r="B9" s="200">
        <f>'CashFlow-Yr1'!B37</f>
        <v>0</v>
      </c>
      <c r="C9" s="200">
        <f>'CashFlow-Yr1'!C37</f>
        <v>0</v>
      </c>
      <c r="D9" s="200">
        <f>'CashFlow-Yr1'!D37</f>
        <v>0</v>
      </c>
      <c r="E9" s="200">
        <f>'CashFlow-Yr1'!E37</f>
        <v>0</v>
      </c>
      <c r="F9" s="200">
        <f>'CashFlow-Yr1'!F37</f>
        <v>0</v>
      </c>
      <c r="G9" s="200">
        <f>'CashFlow-Yr1'!G37</f>
        <v>0</v>
      </c>
      <c r="H9" s="200">
        <f>'CashFlow-Yr1'!H37</f>
        <v>0</v>
      </c>
      <c r="I9" s="200">
        <f>'CashFlow-Yr1'!I37</f>
        <v>0</v>
      </c>
      <c r="J9" s="200">
        <f>'CashFlow-Yr1'!J37</f>
        <v>0</v>
      </c>
      <c r="K9" s="200">
        <f>'CashFlow-Yr1'!K37</f>
        <v>0</v>
      </c>
      <c r="L9" s="200">
        <f>'CashFlow-Yr1'!L37</f>
        <v>0</v>
      </c>
      <c r="M9" s="200">
        <f>'CashFlow-Yr1'!M37</f>
        <v>0</v>
      </c>
      <c r="N9" s="184"/>
      <c r="O9" s="189">
        <f t="shared" si="0"/>
        <v>0</v>
      </c>
    </row>
    <row r="10" spans="1:16" ht="18.399999999999999" thickBot="1">
      <c r="A10" s="85" t="s">
        <v>40</v>
      </c>
      <c r="B10" s="201">
        <f t="shared" ref="B10:M10" si="1">SUM(B4:B9)</f>
        <v>0</v>
      </c>
      <c r="C10" s="201">
        <f t="shared" si="1"/>
        <v>0</v>
      </c>
      <c r="D10" s="201">
        <f t="shared" si="1"/>
        <v>0</v>
      </c>
      <c r="E10" s="201">
        <f t="shared" si="1"/>
        <v>0</v>
      </c>
      <c r="F10" s="201">
        <f t="shared" si="1"/>
        <v>0</v>
      </c>
      <c r="G10" s="201">
        <f t="shared" si="1"/>
        <v>0</v>
      </c>
      <c r="H10" s="201">
        <f t="shared" si="1"/>
        <v>0</v>
      </c>
      <c r="I10" s="201">
        <f t="shared" si="1"/>
        <v>0</v>
      </c>
      <c r="J10" s="201">
        <f t="shared" si="1"/>
        <v>0</v>
      </c>
      <c r="K10" s="201">
        <f t="shared" si="1"/>
        <v>0</v>
      </c>
      <c r="L10" s="201">
        <f t="shared" si="1"/>
        <v>0</v>
      </c>
      <c r="M10" s="201">
        <f t="shared" si="1"/>
        <v>0</v>
      </c>
      <c r="N10" s="188"/>
      <c r="O10" s="202">
        <f>SUM(O4:O9)</f>
        <v>0</v>
      </c>
      <c r="P10" s="33"/>
    </row>
    <row r="11" spans="1:16" ht="18.75" customHeight="1" thickBot="1">
      <c r="B11" s="184"/>
      <c r="C11" s="184"/>
      <c r="D11" s="184"/>
      <c r="E11" s="184"/>
      <c r="F11" s="184"/>
      <c r="G11" s="184"/>
      <c r="H11" s="184"/>
      <c r="I11" s="184"/>
      <c r="J11" s="184"/>
      <c r="K11" s="184"/>
      <c r="L11" s="184"/>
      <c r="M11" s="184"/>
      <c r="N11" s="184"/>
      <c r="O11" s="184"/>
    </row>
    <row r="12" spans="1:16" ht="18.399999999999999" thickBot="1">
      <c r="A12" s="280" t="s">
        <v>39</v>
      </c>
      <c r="B12" s="283"/>
      <c r="C12" s="283"/>
      <c r="D12" s="283"/>
      <c r="E12" s="283"/>
      <c r="F12" s="283"/>
      <c r="G12" s="283"/>
      <c r="H12" s="283"/>
      <c r="I12" s="283"/>
      <c r="J12" s="283"/>
      <c r="K12" s="283"/>
      <c r="L12" s="283"/>
      <c r="M12" s="283"/>
      <c r="N12" s="283"/>
      <c r="O12" s="284"/>
    </row>
    <row r="13" spans="1:16">
      <c r="A13" s="86" t="s">
        <v>38</v>
      </c>
      <c r="B13" s="203"/>
      <c r="C13" s="203"/>
      <c r="D13" s="203"/>
      <c r="E13" s="203"/>
      <c r="F13" s="203"/>
      <c r="G13" s="203"/>
      <c r="H13" s="203"/>
      <c r="I13" s="203"/>
      <c r="J13" s="203"/>
      <c r="K13" s="203"/>
      <c r="L13" s="203"/>
      <c r="M13" s="203"/>
      <c r="N13" s="184"/>
      <c r="O13" s="204"/>
    </row>
    <row r="14" spans="1:16">
      <c r="A14" s="19" t="s">
        <v>63</v>
      </c>
      <c r="B14" s="198"/>
      <c r="C14" s="198"/>
      <c r="D14" s="198"/>
      <c r="E14" s="198"/>
      <c r="F14" s="198"/>
      <c r="G14" s="198"/>
      <c r="H14" s="198"/>
      <c r="I14" s="198"/>
      <c r="J14" s="198"/>
      <c r="K14" s="198"/>
      <c r="L14" s="198"/>
      <c r="M14" s="198"/>
      <c r="N14" s="183"/>
      <c r="O14" s="199">
        <f>SUM(B14:M14)</f>
        <v>0</v>
      </c>
    </row>
    <row r="15" spans="1:16">
      <c r="A15" s="19" t="s">
        <v>120</v>
      </c>
      <c r="B15" s="198"/>
      <c r="C15" s="198"/>
      <c r="D15" s="198"/>
      <c r="E15" s="198"/>
      <c r="F15" s="198"/>
      <c r="G15" s="198"/>
      <c r="H15" s="198"/>
      <c r="I15" s="198"/>
      <c r="J15" s="198"/>
      <c r="K15" s="198"/>
      <c r="L15" s="198"/>
      <c r="M15" s="198"/>
      <c r="N15" s="183"/>
      <c r="O15" s="199">
        <f t="shared" ref="O15:O20" si="2">SUM(B15:M15)</f>
        <v>0</v>
      </c>
    </row>
    <row r="16" spans="1:16">
      <c r="A16" s="19" t="s">
        <v>121</v>
      </c>
      <c r="B16" s="198"/>
      <c r="C16" s="198"/>
      <c r="D16" s="198"/>
      <c r="E16" s="198"/>
      <c r="F16" s="198"/>
      <c r="G16" s="198"/>
      <c r="H16" s="198"/>
      <c r="I16" s="198"/>
      <c r="J16" s="198"/>
      <c r="K16" s="198"/>
      <c r="L16" s="198"/>
      <c r="M16" s="198"/>
      <c r="N16" s="199"/>
      <c r="O16" s="199">
        <f t="shared" si="2"/>
        <v>0</v>
      </c>
    </row>
    <row r="17" spans="1:16">
      <c r="A17" s="19" t="s">
        <v>37</v>
      </c>
      <c r="B17" s="198"/>
      <c r="C17" s="198"/>
      <c r="D17" s="198"/>
      <c r="E17" s="198"/>
      <c r="F17" s="198"/>
      <c r="G17" s="198"/>
      <c r="H17" s="198"/>
      <c r="I17" s="198"/>
      <c r="J17" s="198"/>
      <c r="K17" s="198"/>
      <c r="L17" s="198"/>
      <c r="M17" s="198"/>
      <c r="N17" s="183"/>
      <c r="O17" s="199">
        <f t="shared" si="2"/>
        <v>0</v>
      </c>
    </row>
    <row r="18" spans="1:16">
      <c r="A18" s="19" t="s">
        <v>180</v>
      </c>
      <c r="B18" s="198"/>
      <c r="C18" s="198"/>
      <c r="D18" s="198"/>
      <c r="E18" s="198"/>
      <c r="F18" s="198"/>
      <c r="G18" s="198"/>
      <c r="H18" s="198"/>
      <c r="I18" s="198"/>
      <c r="J18" s="198"/>
      <c r="K18" s="198"/>
      <c r="L18" s="198"/>
      <c r="M18" s="198"/>
      <c r="N18" s="183"/>
      <c r="O18" s="199">
        <f t="shared" si="2"/>
        <v>0</v>
      </c>
    </row>
    <row r="19" spans="1:16">
      <c r="A19" s="19" t="s">
        <v>221</v>
      </c>
      <c r="B19" s="198"/>
      <c r="C19" s="198"/>
      <c r="D19" s="198"/>
      <c r="E19" s="198"/>
      <c r="F19" s="198"/>
      <c r="G19" s="198"/>
      <c r="H19" s="198"/>
      <c r="I19" s="198"/>
      <c r="J19" s="198"/>
      <c r="K19" s="198"/>
      <c r="L19" s="198"/>
      <c r="M19" s="198"/>
      <c r="N19" s="183"/>
      <c r="O19" s="199">
        <f t="shared" si="2"/>
        <v>0</v>
      </c>
    </row>
    <row r="20" spans="1:16">
      <c r="A20" s="19" t="s">
        <v>286</v>
      </c>
      <c r="B20" s="198"/>
      <c r="C20" s="198"/>
      <c r="D20" s="198"/>
      <c r="E20" s="198"/>
      <c r="F20" s="198"/>
      <c r="G20" s="198"/>
      <c r="H20" s="198"/>
      <c r="I20" s="198"/>
      <c r="J20" s="198"/>
      <c r="K20" s="198"/>
      <c r="L20" s="198"/>
      <c r="M20" s="198"/>
      <c r="N20" s="183"/>
      <c r="O20" s="199">
        <f t="shared" si="2"/>
        <v>0</v>
      </c>
    </row>
    <row r="21" spans="1:16">
      <c r="A21" s="83" t="s">
        <v>16</v>
      </c>
      <c r="B21" s="205">
        <f>SUM(B14:B20)</f>
        <v>0</v>
      </c>
      <c r="C21" s="205">
        <f t="shared" ref="C21:M21" si="3">SUM(C14:C20)</f>
        <v>0</v>
      </c>
      <c r="D21" s="205">
        <f t="shared" si="3"/>
        <v>0</v>
      </c>
      <c r="E21" s="205">
        <f t="shared" si="3"/>
        <v>0</v>
      </c>
      <c r="F21" s="205">
        <f t="shared" si="3"/>
        <v>0</v>
      </c>
      <c r="G21" s="205">
        <f t="shared" si="3"/>
        <v>0</v>
      </c>
      <c r="H21" s="205">
        <f t="shared" si="3"/>
        <v>0</v>
      </c>
      <c r="I21" s="205">
        <f t="shared" si="3"/>
        <v>0</v>
      </c>
      <c r="J21" s="205">
        <f t="shared" si="3"/>
        <v>0</v>
      </c>
      <c r="K21" s="205">
        <f t="shared" si="3"/>
        <v>0</v>
      </c>
      <c r="L21" s="205">
        <f t="shared" si="3"/>
        <v>0</v>
      </c>
      <c r="M21" s="205">
        <f t="shared" si="3"/>
        <v>0</v>
      </c>
      <c r="N21" s="183"/>
      <c r="O21" s="205">
        <f>SUM(O14:O20)</f>
        <v>0</v>
      </c>
      <c r="P21" s="33"/>
    </row>
    <row r="22" spans="1:16" ht="8.25" customHeight="1">
      <c r="B22" s="183"/>
      <c r="C22" s="183"/>
      <c r="D22" s="183"/>
      <c r="E22" s="183"/>
      <c r="F22" s="183"/>
      <c r="G22" s="183"/>
      <c r="H22" s="183"/>
      <c r="I22" s="183"/>
      <c r="J22" s="183"/>
      <c r="K22" s="183"/>
      <c r="L22" s="183"/>
      <c r="M22" s="183"/>
      <c r="N22" s="183"/>
      <c r="O22" s="183"/>
      <c r="P22" s="33"/>
    </row>
    <row r="23" spans="1:16">
      <c r="A23" s="86" t="s">
        <v>35</v>
      </c>
      <c r="B23" s="203"/>
      <c r="C23" s="203"/>
      <c r="D23" s="203"/>
      <c r="E23" s="203"/>
      <c r="F23" s="203"/>
      <c r="G23" s="203"/>
      <c r="H23" s="203"/>
      <c r="I23" s="203"/>
      <c r="J23" s="203"/>
      <c r="K23" s="203"/>
      <c r="L23" s="203"/>
      <c r="M23" s="203"/>
      <c r="N23" s="184"/>
      <c r="O23" s="203"/>
    </row>
    <row r="24" spans="1:16">
      <c r="A24" s="19" t="s">
        <v>34</v>
      </c>
      <c r="B24" s="198"/>
      <c r="C24" s="198"/>
      <c r="D24" s="198"/>
      <c r="E24" s="198"/>
      <c r="F24" s="198"/>
      <c r="G24" s="198"/>
      <c r="H24" s="198"/>
      <c r="I24" s="198"/>
      <c r="J24" s="198"/>
      <c r="K24" s="198"/>
      <c r="L24" s="198"/>
      <c r="M24" s="198"/>
      <c r="N24" s="183"/>
      <c r="O24" s="199">
        <f t="shared" ref="O24:O30" si="4">SUM(B24:M24)</f>
        <v>0</v>
      </c>
    </row>
    <row r="25" spans="1:16">
      <c r="A25" s="19" t="s">
        <v>33</v>
      </c>
      <c r="B25" s="198"/>
      <c r="C25" s="198"/>
      <c r="D25" s="198"/>
      <c r="E25" s="198"/>
      <c r="F25" s="198"/>
      <c r="G25" s="198"/>
      <c r="H25" s="198"/>
      <c r="I25" s="198"/>
      <c r="J25" s="198"/>
      <c r="K25" s="198"/>
      <c r="L25" s="198"/>
      <c r="M25" s="198"/>
      <c r="N25" s="183"/>
      <c r="O25" s="199">
        <f>SUM(B25:M25)</f>
        <v>0</v>
      </c>
    </row>
    <row r="26" spans="1:16">
      <c r="A26" s="19" t="s">
        <v>32</v>
      </c>
      <c r="B26" s="198"/>
      <c r="C26" s="198"/>
      <c r="D26" s="198"/>
      <c r="E26" s="198"/>
      <c r="F26" s="198"/>
      <c r="G26" s="198"/>
      <c r="H26" s="198"/>
      <c r="I26" s="198"/>
      <c r="J26" s="198"/>
      <c r="K26" s="198"/>
      <c r="L26" s="198"/>
      <c r="M26" s="198"/>
      <c r="N26" s="183"/>
      <c r="O26" s="199">
        <f t="shared" si="4"/>
        <v>0</v>
      </c>
    </row>
    <row r="27" spans="1:16">
      <c r="A27" s="19" t="s">
        <v>31</v>
      </c>
      <c r="B27" s="198"/>
      <c r="C27" s="198"/>
      <c r="D27" s="198"/>
      <c r="E27" s="198"/>
      <c r="F27" s="198"/>
      <c r="G27" s="198"/>
      <c r="H27" s="198"/>
      <c r="I27" s="198"/>
      <c r="J27" s="198"/>
      <c r="K27" s="198"/>
      <c r="L27" s="198"/>
      <c r="M27" s="198"/>
      <c r="N27" s="183"/>
      <c r="O27" s="199">
        <f t="shared" si="4"/>
        <v>0</v>
      </c>
    </row>
    <row r="28" spans="1:16">
      <c r="A28" s="19" t="s">
        <v>287</v>
      </c>
      <c r="B28" s="198"/>
      <c r="C28" s="198"/>
      <c r="D28" s="198"/>
      <c r="E28" s="198"/>
      <c r="F28" s="198"/>
      <c r="G28" s="198"/>
      <c r="H28" s="198"/>
      <c r="I28" s="198"/>
      <c r="J28" s="198"/>
      <c r="K28" s="198"/>
      <c r="L28" s="198"/>
      <c r="M28" s="198"/>
      <c r="N28" s="183"/>
      <c r="O28" s="199">
        <f t="shared" si="4"/>
        <v>0</v>
      </c>
    </row>
    <row r="29" spans="1:16">
      <c r="A29" s="19" t="s">
        <v>30</v>
      </c>
      <c r="B29" s="198"/>
      <c r="C29" s="198"/>
      <c r="D29" s="198"/>
      <c r="E29" s="198"/>
      <c r="F29" s="198"/>
      <c r="G29" s="198"/>
      <c r="H29" s="198"/>
      <c r="I29" s="198"/>
      <c r="J29" s="198"/>
      <c r="K29" s="198"/>
      <c r="L29" s="198"/>
      <c r="M29" s="198"/>
      <c r="N29" s="183"/>
      <c r="O29" s="199">
        <f t="shared" si="4"/>
        <v>0</v>
      </c>
    </row>
    <row r="30" spans="1:16">
      <c r="A30" s="19" t="s">
        <v>29</v>
      </c>
      <c r="B30" s="198"/>
      <c r="C30" s="198"/>
      <c r="D30" s="198"/>
      <c r="E30" s="198"/>
      <c r="F30" s="198"/>
      <c r="G30" s="198"/>
      <c r="H30" s="198"/>
      <c r="I30" s="198"/>
      <c r="J30" s="198"/>
      <c r="K30" s="198"/>
      <c r="L30" s="198"/>
      <c r="M30" s="198"/>
      <c r="N30" s="183"/>
      <c r="O30" s="199">
        <f t="shared" si="4"/>
        <v>0</v>
      </c>
    </row>
    <row r="31" spans="1:16">
      <c r="A31" s="83" t="s">
        <v>16</v>
      </c>
      <c r="B31" s="205">
        <f t="shared" ref="B31:M31" si="5">SUM(B24:B30)</f>
        <v>0</v>
      </c>
      <c r="C31" s="205">
        <f t="shared" si="5"/>
        <v>0</v>
      </c>
      <c r="D31" s="205">
        <f t="shared" si="5"/>
        <v>0</v>
      </c>
      <c r="E31" s="205">
        <f t="shared" si="5"/>
        <v>0</v>
      </c>
      <c r="F31" s="205">
        <f t="shared" si="5"/>
        <v>0</v>
      </c>
      <c r="G31" s="205">
        <f t="shared" si="5"/>
        <v>0</v>
      </c>
      <c r="H31" s="205">
        <f t="shared" si="5"/>
        <v>0</v>
      </c>
      <c r="I31" s="205">
        <f t="shared" si="5"/>
        <v>0</v>
      </c>
      <c r="J31" s="205">
        <f t="shared" si="5"/>
        <v>0</v>
      </c>
      <c r="K31" s="205">
        <f t="shared" si="5"/>
        <v>0</v>
      </c>
      <c r="L31" s="205">
        <f t="shared" si="5"/>
        <v>0</v>
      </c>
      <c r="M31" s="205">
        <f t="shared" si="5"/>
        <v>0</v>
      </c>
      <c r="N31" s="183"/>
      <c r="O31" s="206">
        <f>SUM(O24:O30)</f>
        <v>0</v>
      </c>
      <c r="P31" s="32"/>
    </row>
    <row r="32" spans="1:16" ht="8.25" customHeight="1">
      <c r="B32" s="183"/>
      <c r="C32" s="183"/>
      <c r="D32" s="183"/>
      <c r="E32" s="183"/>
      <c r="F32" s="183"/>
      <c r="G32" s="183"/>
      <c r="H32" s="183"/>
      <c r="I32" s="183"/>
      <c r="J32" s="183"/>
      <c r="K32" s="183"/>
      <c r="L32" s="183"/>
      <c r="M32" s="183"/>
      <c r="N32" s="183"/>
      <c r="O32" s="188"/>
      <c r="P32" s="32"/>
    </row>
    <row r="33" spans="1:16">
      <c r="A33" s="86" t="s">
        <v>28</v>
      </c>
      <c r="B33" s="203"/>
      <c r="C33" s="203"/>
      <c r="D33" s="203"/>
      <c r="E33" s="203"/>
      <c r="F33" s="203"/>
      <c r="G33" s="203"/>
      <c r="H33" s="203"/>
      <c r="I33" s="203"/>
      <c r="J33" s="203"/>
      <c r="K33" s="203"/>
      <c r="L33" s="203"/>
      <c r="M33" s="203"/>
      <c r="N33" s="184"/>
      <c r="O33" s="184"/>
    </row>
    <row r="34" spans="1:16">
      <c r="A34" s="19" t="s">
        <v>179</v>
      </c>
      <c r="B34" s="198"/>
      <c r="C34" s="198"/>
      <c r="D34" s="198"/>
      <c r="E34" s="198"/>
      <c r="F34" s="198"/>
      <c r="G34" s="198"/>
      <c r="H34" s="198"/>
      <c r="I34" s="198"/>
      <c r="J34" s="198"/>
      <c r="K34" s="198"/>
      <c r="L34" s="198"/>
      <c r="M34" s="198"/>
      <c r="N34" s="183"/>
      <c r="O34" s="199">
        <f>SUM(B34:M34)</f>
        <v>0</v>
      </c>
    </row>
    <row r="35" spans="1:16">
      <c r="A35" s="19" t="s">
        <v>27</v>
      </c>
      <c r="B35" s="198"/>
      <c r="C35" s="198"/>
      <c r="D35" s="198"/>
      <c r="E35" s="198"/>
      <c r="F35" s="198"/>
      <c r="G35" s="198"/>
      <c r="H35" s="198"/>
      <c r="I35" s="198"/>
      <c r="J35" s="198"/>
      <c r="K35" s="198"/>
      <c r="L35" s="198"/>
      <c r="M35" s="198"/>
      <c r="N35" s="183"/>
      <c r="O35" s="199">
        <f>SUM(B35:M35)</f>
        <v>0</v>
      </c>
    </row>
    <row r="36" spans="1:16">
      <c r="A36" s="19" t="s">
        <v>26</v>
      </c>
      <c r="B36" s="198"/>
      <c r="C36" s="198"/>
      <c r="D36" s="198"/>
      <c r="E36" s="198"/>
      <c r="F36" s="198"/>
      <c r="G36" s="198"/>
      <c r="H36" s="198"/>
      <c r="I36" s="198"/>
      <c r="J36" s="198"/>
      <c r="K36" s="198"/>
      <c r="L36" s="198"/>
      <c r="M36" s="198"/>
      <c r="N36" s="183"/>
      <c r="O36" s="199">
        <f>SUM(B36:M36)</f>
        <v>0</v>
      </c>
      <c r="P36" s="285"/>
    </row>
    <row r="37" spans="1:16">
      <c r="A37" s="19" t="s">
        <v>5</v>
      </c>
      <c r="B37" s="198"/>
      <c r="C37" s="198"/>
      <c r="D37" s="198"/>
      <c r="E37" s="198"/>
      <c r="F37" s="198"/>
      <c r="G37" s="198"/>
      <c r="H37" s="198"/>
      <c r="I37" s="198"/>
      <c r="J37" s="198"/>
      <c r="K37" s="198"/>
      <c r="L37" s="198"/>
      <c r="M37" s="198"/>
      <c r="N37" s="183"/>
      <c r="O37" s="199">
        <f>SUM(B37:M37)</f>
        <v>0</v>
      </c>
      <c r="P37" s="285"/>
    </row>
    <row r="38" spans="1:16">
      <c r="A38" s="83" t="s">
        <v>16</v>
      </c>
      <c r="B38" s="205">
        <f>SUM(B34:B37)</f>
        <v>0</v>
      </c>
      <c r="C38" s="205">
        <f t="shared" ref="C38:M38" si="6">SUM(C34:C37)</f>
        <v>0</v>
      </c>
      <c r="D38" s="205">
        <f t="shared" si="6"/>
        <v>0</v>
      </c>
      <c r="E38" s="205">
        <f t="shared" si="6"/>
        <v>0</v>
      </c>
      <c r="F38" s="205">
        <f t="shared" si="6"/>
        <v>0</v>
      </c>
      <c r="G38" s="205">
        <f t="shared" si="6"/>
        <v>0</v>
      </c>
      <c r="H38" s="205">
        <f t="shared" si="6"/>
        <v>0</v>
      </c>
      <c r="I38" s="205">
        <f t="shared" si="6"/>
        <v>0</v>
      </c>
      <c r="J38" s="205">
        <f t="shared" si="6"/>
        <v>0</v>
      </c>
      <c r="K38" s="205">
        <f t="shared" si="6"/>
        <v>0</v>
      </c>
      <c r="L38" s="205">
        <f t="shared" si="6"/>
        <v>0</v>
      </c>
      <c r="M38" s="205">
        <f t="shared" si="6"/>
        <v>0</v>
      </c>
      <c r="N38" s="183"/>
      <c r="O38" s="207">
        <f>SUM(O34:O37)</f>
        <v>0</v>
      </c>
      <c r="P38" s="285"/>
    </row>
    <row r="39" spans="1:16">
      <c r="B39" s="183"/>
      <c r="C39" s="183"/>
      <c r="D39" s="183"/>
      <c r="E39" s="183"/>
      <c r="F39" s="183"/>
      <c r="G39" s="183"/>
      <c r="H39" s="183"/>
      <c r="I39" s="183"/>
      <c r="J39" s="183"/>
      <c r="K39" s="183"/>
      <c r="L39" s="183"/>
      <c r="M39" s="183"/>
      <c r="N39" s="183"/>
      <c r="O39" s="183"/>
      <c r="P39" s="285"/>
    </row>
    <row r="40" spans="1:16">
      <c r="A40" s="86" t="s">
        <v>25</v>
      </c>
      <c r="B40" s="203"/>
      <c r="C40" s="203"/>
      <c r="D40" s="203"/>
      <c r="E40" s="203"/>
      <c r="F40" s="203"/>
      <c r="G40" s="203"/>
      <c r="H40" s="203"/>
      <c r="I40" s="203"/>
      <c r="J40" s="203"/>
      <c r="K40" s="203"/>
      <c r="L40" s="203"/>
      <c r="M40" s="203"/>
      <c r="N40" s="184"/>
      <c r="O40" s="203"/>
      <c r="P40" s="285"/>
    </row>
    <row r="41" spans="1:16">
      <c r="A41" s="19" t="s">
        <v>24</v>
      </c>
      <c r="B41" s="198"/>
      <c r="C41" s="198"/>
      <c r="D41" s="198"/>
      <c r="E41" s="198"/>
      <c r="F41" s="198"/>
      <c r="G41" s="198"/>
      <c r="H41" s="198"/>
      <c r="I41" s="198"/>
      <c r="J41" s="198"/>
      <c r="K41" s="198"/>
      <c r="L41" s="198"/>
      <c r="M41" s="198"/>
      <c r="N41" s="184"/>
      <c r="O41" s="199">
        <f>SUM(B41:M41)</f>
        <v>0</v>
      </c>
      <c r="P41" s="285"/>
    </row>
    <row r="42" spans="1:16">
      <c r="A42" s="19" t="s">
        <v>23</v>
      </c>
      <c r="B42" s="208"/>
      <c r="C42" s="208"/>
      <c r="D42" s="198"/>
      <c r="E42" s="198"/>
      <c r="F42" s="198"/>
      <c r="G42" s="198"/>
      <c r="H42" s="198"/>
      <c r="I42" s="198"/>
      <c r="J42" s="208"/>
      <c r="K42" s="208"/>
      <c r="L42" s="208"/>
      <c r="M42" s="208"/>
      <c r="N42" s="184"/>
      <c r="O42" s="199">
        <f>SUM(B42:M42)</f>
        <v>0</v>
      </c>
      <c r="P42" s="84"/>
    </row>
    <row r="43" spans="1:16">
      <c r="A43" s="83" t="s">
        <v>16</v>
      </c>
      <c r="B43" s="205">
        <f t="shared" ref="B43:M43" si="7">SUM(B41:B42)</f>
        <v>0</v>
      </c>
      <c r="C43" s="205">
        <f t="shared" si="7"/>
        <v>0</v>
      </c>
      <c r="D43" s="205">
        <f t="shared" si="7"/>
        <v>0</v>
      </c>
      <c r="E43" s="205">
        <f t="shared" si="7"/>
        <v>0</v>
      </c>
      <c r="F43" s="205">
        <f t="shared" si="7"/>
        <v>0</v>
      </c>
      <c r="G43" s="205">
        <f t="shared" si="7"/>
        <v>0</v>
      </c>
      <c r="H43" s="205">
        <f t="shared" si="7"/>
        <v>0</v>
      </c>
      <c r="I43" s="205">
        <f t="shared" si="7"/>
        <v>0</v>
      </c>
      <c r="J43" s="205">
        <f t="shared" si="7"/>
        <v>0</v>
      </c>
      <c r="K43" s="205">
        <f t="shared" si="7"/>
        <v>0</v>
      </c>
      <c r="L43" s="205">
        <f t="shared" si="7"/>
        <v>0</v>
      </c>
      <c r="M43" s="205">
        <f t="shared" si="7"/>
        <v>0</v>
      </c>
      <c r="N43" s="183"/>
      <c r="O43" s="209">
        <f>SUM(O41:O42)</f>
        <v>0</v>
      </c>
      <c r="P43" s="84"/>
    </row>
    <row r="44" spans="1:16" ht="18.399999999999999" thickBot="1">
      <c r="B44" s="184"/>
      <c r="C44" s="184"/>
      <c r="D44" s="184"/>
      <c r="E44" s="184"/>
      <c r="F44" s="184"/>
      <c r="G44" s="184"/>
      <c r="H44" s="184"/>
      <c r="I44" s="184"/>
      <c r="J44" s="184"/>
      <c r="K44" s="184"/>
      <c r="L44" s="184"/>
      <c r="M44" s="184"/>
      <c r="N44" s="184"/>
      <c r="O44" s="184"/>
      <c r="P44" s="84"/>
    </row>
    <row r="45" spans="1:16" ht="18.399999999999999" thickBot="1">
      <c r="A45" s="85" t="s">
        <v>11</v>
      </c>
      <c r="B45" s="210">
        <f t="shared" ref="B45:M45" si="8">B21+B31+B38+B43</f>
        <v>0</v>
      </c>
      <c r="C45" s="210">
        <f t="shared" si="8"/>
        <v>0</v>
      </c>
      <c r="D45" s="210">
        <f t="shared" si="8"/>
        <v>0</v>
      </c>
      <c r="E45" s="210">
        <f t="shared" si="8"/>
        <v>0</v>
      </c>
      <c r="F45" s="210">
        <f t="shared" si="8"/>
        <v>0</v>
      </c>
      <c r="G45" s="210">
        <f t="shared" si="8"/>
        <v>0</v>
      </c>
      <c r="H45" s="210">
        <f t="shared" si="8"/>
        <v>0</v>
      </c>
      <c r="I45" s="210">
        <f t="shared" si="8"/>
        <v>0</v>
      </c>
      <c r="J45" s="210">
        <f t="shared" si="8"/>
        <v>0</v>
      </c>
      <c r="K45" s="210">
        <f t="shared" si="8"/>
        <v>0</v>
      </c>
      <c r="L45" s="210">
        <f t="shared" si="8"/>
        <v>0</v>
      </c>
      <c r="M45" s="210">
        <f t="shared" si="8"/>
        <v>0</v>
      </c>
      <c r="N45" s="211"/>
      <c r="O45" s="210">
        <f>O21+O31+O38+O43</f>
        <v>0</v>
      </c>
      <c r="P45" s="84"/>
    </row>
    <row r="46" spans="1:16" ht="18.399999999999999" thickBot="1">
      <c r="B46" s="184"/>
      <c r="C46" s="184"/>
      <c r="D46" s="184"/>
      <c r="E46" s="184"/>
      <c r="F46" s="184"/>
      <c r="G46" s="184"/>
      <c r="H46" s="184"/>
      <c r="I46" s="184"/>
      <c r="J46" s="184"/>
      <c r="K46" s="184"/>
      <c r="L46" s="184"/>
      <c r="M46" s="184"/>
      <c r="N46" s="184"/>
      <c r="O46" s="184"/>
    </row>
    <row r="47" spans="1:16" ht="18.399999999999999" thickBot="1">
      <c r="A47" s="157" t="s">
        <v>222</v>
      </c>
      <c r="B47" s="212">
        <f>B10-B45</f>
        <v>0</v>
      </c>
      <c r="C47" s="212">
        <f t="shared" ref="C47:M47" si="9">C10-C45</f>
        <v>0</v>
      </c>
      <c r="D47" s="212">
        <f t="shared" si="9"/>
        <v>0</v>
      </c>
      <c r="E47" s="212">
        <f t="shared" si="9"/>
        <v>0</v>
      </c>
      <c r="F47" s="212">
        <f t="shared" si="9"/>
        <v>0</v>
      </c>
      <c r="G47" s="212">
        <f t="shared" si="9"/>
        <v>0</v>
      </c>
      <c r="H47" s="212">
        <f t="shared" si="9"/>
        <v>0</v>
      </c>
      <c r="I47" s="212">
        <f t="shared" si="9"/>
        <v>0</v>
      </c>
      <c r="J47" s="212">
        <f t="shared" si="9"/>
        <v>0</v>
      </c>
      <c r="K47" s="212">
        <f t="shared" si="9"/>
        <v>0</v>
      </c>
      <c r="L47" s="212">
        <f t="shared" si="9"/>
        <v>0</v>
      </c>
      <c r="M47" s="212">
        <f t="shared" si="9"/>
        <v>0</v>
      </c>
      <c r="N47" s="213"/>
      <c r="O47" s="212">
        <f>O10-O45</f>
        <v>0</v>
      </c>
    </row>
    <row r="48" spans="1:16">
      <c r="A48" s="27" t="s">
        <v>223</v>
      </c>
    </row>
  </sheetData>
  <sheetProtection algorithmName="SHA-512" hashValue="dMc4Wcz2fLsXyLyQ1A9eW3h6OVFa6aDTbsp9HQTvXfbLr93+mN55VGmyt9bvkvXCfZpCziESCvafPiDK+vzNsA==" saltValue="Fen45d3Bf+GwqkXjdfQAzw==" spinCount="100000" sheet="1" formatCells="0" formatColumns="0" formatRows="0" selectLockedCells="1"/>
  <mergeCells count="3">
    <mergeCell ref="A2:O2"/>
    <mergeCell ref="A12:O12"/>
    <mergeCell ref="P36:P41"/>
  </mergeCells>
  <phoneticPr fontId="0" type="noConversion"/>
  <pageMargins left="0.23622047244094491" right="0.23622047244094491" top="0.78740157480314965" bottom="0.15748031496062992" header="0.31496062992125984" footer="0.19685039370078741"/>
  <pageSetup paperSize="9" scale="60" orientation="landscape" r:id="rId1"/>
  <headerFooter alignWithMargins="0">
    <oddHeader>&amp;L&amp;G</oddHeader>
    <oddFooter>&amp;C&amp;F - &amp;A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1">
    <tabColor rgb="FFD7F0AA"/>
  </sheetPr>
  <dimension ref="A1:R114"/>
  <sheetViews>
    <sheetView showGridLines="0" zoomScale="70" zoomScaleNormal="70" zoomScalePageLayoutView="55" workbookViewId="0">
      <pane xSplit="2" ySplit="3" topLeftCell="C4" activePane="bottomRight" state="frozen"/>
      <selection activeCell="E29" sqref="E29"/>
      <selection pane="topRight" activeCell="E29" sqref="E29"/>
      <selection pane="bottomLeft" activeCell="E29" sqref="E29"/>
      <selection pane="bottomRight" activeCell="A4" sqref="A4"/>
    </sheetView>
  </sheetViews>
  <sheetFormatPr defaultColWidth="9.265625" defaultRowHeight="18"/>
  <cols>
    <col min="1" max="1" width="34.73046875" style="2" customWidth="1"/>
    <col min="2" max="2" width="14.6640625" style="2" bestFit="1" customWidth="1"/>
    <col min="3" max="4" width="14.73046875" style="2" bestFit="1" customWidth="1"/>
    <col min="5" max="5" width="14.73046875" style="2" customWidth="1"/>
    <col min="6" max="14" width="14.73046875" style="2" bestFit="1" customWidth="1"/>
    <col min="15" max="15" width="18.3984375" style="33" customWidth="1"/>
    <col min="16" max="16" width="5.73046875" style="2" hidden="1" customWidth="1"/>
    <col min="17" max="17" width="9.73046875" style="2" hidden="1" customWidth="1"/>
    <col min="18" max="18" width="31.1328125" style="2" customWidth="1"/>
    <col min="19" max="16384" width="9.265625" style="2"/>
  </cols>
  <sheetData>
    <row r="1" spans="1:18" ht="25.5" customHeight="1" thickBot="1">
      <c r="O1" s="175" t="s">
        <v>301</v>
      </c>
      <c r="R1" s="31"/>
    </row>
    <row r="2" spans="1:18" s="31" customFormat="1" ht="23.65" thickBot="1">
      <c r="A2" s="158" t="s">
        <v>224</v>
      </c>
      <c r="B2" s="52" t="s">
        <v>9</v>
      </c>
      <c r="C2" s="52" t="str">
        <f>IF(R2="","",TEXT(R2,"MMMMMMMMMMMM"))</f>
        <v/>
      </c>
      <c r="D2" s="52" t="str">
        <f>IF(C2="December","January",IF(C2="January","February",IF(C2="February","March",IF(C2="March","April",IF(C2="April","May",IF(C2="May","June",IF(C2="June","July",IF(C2="July","August",IF(C2="August","September",IF(C2="September","October",IF(C2="October","November",IF(C2="November","December",""))))))))))))</f>
        <v/>
      </c>
      <c r="E2" s="52" t="str">
        <f t="shared" ref="E2:N2" si="0">IF(D2="December","January",IF(D2="January","February",IF(D2="February","March",IF(D2="March","April",IF(D2="April","May",IF(D2="May","June",IF(D2="June","July",IF(D2="July","August",IF(D2="August","September",IF(D2="September","October",IF(D2="October","November",IF(D2="November","December",""))))))))))))</f>
        <v/>
      </c>
      <c r="F2" s="52" t="str">
        <f t="shared" si="0"/>
        <v/>
      </c>
      <c r="G2" s="52" t="str">
        <f t="shared" si="0"/>
        <v/>
      </c>
      <c r="H2" s="52" t="str">
        <f t="shared" si="0"/>
        <v/>
      </c>
      <c r="I2" s="52" t="str">
        <f t="shared" si="0"/>
        <v/>
      </c>
      <c r="J2" s="52" t="str">
        <f t="shared" si="0"/>
        <v/>
      </c>
      <c r="K2" s="52" t="str">
        <f t="shared" si="0"/>
        <v/>
      </c>
      <c r="L2" s="52" t="str">
        <f t="shared" si="0"/>
        <v/>
      </c>
      <c r="M2" s="52" t="str">
        <f t="shared" si="0"/>
        <v/>
      </c>
      <c r="N2" s="52" t="str">
        <f t="shared" si="0"/>
        <v/>
      </c>
      <c r="O2" s="49" t="s">
        <v>43</v>
      </c>
      <c r="R2" s="102" t="str">
        <f>IF(Instruction!D7="","",EDATE(Instruction!D7,1))</f>
        <v/>
      </c>
    </row>
    <row r="3" spans="1:18" s="27" customFormat="1" ht="37.5" customHeight="1" thickBot="1">
      <c r="A3" s="144" t="s">
        <v>42</v>
      </c>
      <c r="B3" s="147" t="s">
        <v>193</v>
      </c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9"/>
    </row>
    <row r="4" spans="1:18">
      <c r="A4" s="145" t="s">
        <v>292</v>
      </c>
      <c r="B4" s="146"/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0"/>
    </row>
    <row r="5" spans="1:18">
      <c r="A5" s="131" t="s">
        <v>106</v>
      </c>
      <c r="B5" s="214"/>
      <c r="C5" s="215"/>
      <c r="D5" s="215"/>
      <c r="E5" s="215"/>
      <c r="F5" s="215"/>
      <c r="G5" s="215"/>
      <c r="H5" s="215"/>
      <c r="I5" s="215"/>
      <c r="J5" s="215"/>
      <c r="K5" s="215"/>
      <c r="L5" s="215"/>
      <c r="M5" s="215"/>
      <c r="N5" s="215"/>
      <c r="O5" s="216">
        <f>SUM(C5:N5)</f>
        <v>0</v>
      </c>
    </row>
    <row r="6" spans="1:18">
      <c r="A6" s="132" t="s">
        <v>209</v>
      </c>
      <c r="B6" s="217"/>
      <c r="C6" s="199">
        <f>SUM(C5*$B6)</f>
        <v>0</v>
      </c>
      <c r="D6" s="199">
        <f>SUM(D5*$B6)</f>
        <v>0</v>
      </c>
      <c r="E6" s="199">
        <f>SUM(E5*$B6)</f>
        <v>0</v>
      </c>
      <c r="F6" s="199">
        <f t="shared" ref="F6:N6" si="1">SUM(F5*$B6)</f>
        <v>0</v>
      </c>
      <c r="G6" s="199">
        <f t="shared" si="1"/>
        <v>0</v>
      </c>
      <c r="H6" s="199">
        <f t="shared" si="1"/>
        <v>0</v>
      </c>
      <c r="I6" s="199">
        <f t="shared" si="1"/>
        <v>0</v>
      </c>
      <c r="J6" s="199">
        <f t="shared" si="1"/>
        <v>0</v>
      </c>
      <c r="K6" s="199">
        <f t="shared" si="1"/>
        <v>0</v>
      </c>
      <c r="L6" s="199">
        <f t="shared" si="1"/>
        <v>0</v>
      </c>
      <c r="M6" s="199">
        <f t="shared" si="1"/>
        <v>0</v>
      </c>
      <c r="N6" s="199">
        <f t="shared" si="1"/>
        <v>0</v>
      </c>
      <c r="O6" s="218">
        <f>SUM(C6:N6)</f>
        <v>0</v>
      </c>
    </row>
    <row r="7" spans="1:18" ht="18.399999999999999" thickBot="1">
      <c r="A7" s="133" t="s">
        <v>210</v>
      </c>
      <c r="B7" s="219"/>
      <c r="C7" s="220">
        <f>SUM(C5*$B7)</f>
        <v>0</v>
      </c>
      <c r="D7" s="220">
        <f>SUM(D5*$B7)</f>
        <v>0</v>
      </c>
      <c r="E7" s="220">
        <f>SUM(E5*$B7)</f>
        <v>0</v>
      </c>
      <c r="F7" s="220">
        <f t="shared" ref="F7:N7" si="2">SUM(F5*$B7)</f>
        <v>0</v>
      </c>
      <c r="G7" s="220">
        <f t="shared" si="2"/>
        <v>0</v>
      </c>
      <c r="H7" s="220">
        <f t="shared" si="2"/>
        <v>0</v>
      </c>
      <c r="I7" s="220">
        <f t="shared" si="2"/>
        <v>0</v>
      </c>
      <c r="J7" s="220">
        <f t="shared" si="2"/>
        <v>0</v>
      </c>
      <c r="K7" s="220">
        <f t="shared" si="2"/>
        <v>0</v>
      </c>
      <c r="L7" s="220">
        <f t="shared" si="2"/>
        <v>0</v>
      </c>
      <c r="M7" s="220">
        <f t="shared" si="2"/>
        <v>0</v>
      </c>
      <c r="N7" s="220">
        <f t="shared" si="2"/>
        <v>0</v>
      </c>
      <c r="O7" s="221">
        <f>SUM(C7:N7)</f>
        <v>0</v>
      </c>
    </row>
    <row r="8" spans="1:18">
      <c r="A8" s="135" t="s">
        <v>293</v>
      </c>
      <c r="B8" s="222"/>
      <c r="C8" s="223"/>
      <c r="D8" s="223"/>
      <c r="E8" s="223"/>
      <c r="F8" s="223"/>
      <c r="G8" s="223"/>
      <c r="H8" s="223"/>
      <c r="I8" s="223"/>
      <c r="J8" s="223"/>
      <c r="K8" s="223"/>
      <c r="L8" s="223"/>
      <c r="M8" s="223"/>
      <c r="N8" s="223"/>
      <c r="O8" s="224"/>
    </row>
    <row r="9" spans="1:18">
      <c r="A9" s="131" t="s">
        <v>106</v>
      </c>
      <c r="B9" s="214"/>
      <c r="C9" s="215"/>
      <c r="D9" s="215"/>
      <c r="E9" s="215"/>
      <c r="F9" s="215"/>
      <c r="G9" s="215"/>
      <c r="H9" s="215"/>
      <c r="I9" s="215"/>
      <c r="J9" s="215"/>
      <c r="K9" s="215"/>
      <c r="L9" s="215"/>
      <c r="M9" s="215"/>
      <c r="N9" s="215"/>
      <c r="O9" s="216">
        <f>SUM(C9:N9)</f>
        <v>0</v>
      </c>
    </row>
    <row r="10" spans="1:18">
      <c r="A10" s="132" t="s">
        <v>209</v>
      </c>
      <c r="B10" s="217"/>
      <c r="C10" s="199">
        <f>SUM(C9*$B10)</f>
        <v>0</v>
      </c>
      <c r="D10" s="199">
        <f>SUM(D9*$B10)</f>
        <v>0</v>
      </c>
      <c r="E10" s="199">
        <f>SUM(E9*$B10)</f>
        <v>0</v>
      </c>
      <c r="F10" s="199">
        <f t="shared" ref="F10:N10" si="3">SUM(F9*$B10)</f>
        <v>0</v>
      </c>
      <c r="G10" s="199">
        <f t="shared" si="3"/>
        <v>0</v>
      </c>
      <c r="H10" s="199">
        <f t="shared" si="3"/>
        <v>0</v>
      </c>
      <c r="I10" s="199">
        <f t="shared" si="3"/>
        <v>0</v>
      </c>
      <c r="J10" s="199">
        <f t="shared" si="3"/>
        <v>0</v>
      </c>
      <c r="K10" s="199">
        <f t="shared" si="3"/>
        <v>0</v>
      </c>
      <c r="L10" s="199">
        <f t="shared" si="3"/>
        <v>0</v>
      </c>
      <c r="M10" s="199">
        <f t="shared" si="3"/>
        <v>0</v>
      </c>
      <c r="N10" s="199">
        <f t="shared" si="3"/>
        <v>0</v>
      </c>
      <c r="O10" s="218">
        <f>SUM(C10:N10)</f>
        <v>0</v>
      </c>
    </row>
    <row r="11" spans="1:18" ht="18.399999999999999" thickBot="1">
      <c r="A11" s="133" t="s">
        <v>210</v>
      </c>
      <c r="B11" s="219"/>
      <c r="C11" s="220">
        <f>SUM(C9*$B11)</f>
        <v>0</v>
      </c>
      <c r="D11" s="220">
        <f>SUM(D9*$B11)</f>
        <v>0</v>
      </c>
      <c r="E11" s="220">
        <f>SUM(E9*$B11)</f>
        <v>0</v>
      </c>
      <c r="F11" s="220">
        <f t="shared" ref="F11:N11" si="4">SUM(F9*$B11)</f>
        <v>0</v>
      </c>
      <c r="G11" s="220">
        <f t="shared" si="4"/>
        <v>0</v>
      </c>
      <c r="H11" s="220">
        <f t="shared" si="4"/>
        <v>0</v>
      </c>
      <c r="I11" s="220">
        <f t="shared" si="4"/>
        <v>0</v>
      </c>
      <c r="J11" s="220">
        <f t="shared" si="4"/>
        <v>0</v>
      </c>
      <c r="K11" s="220">
        <f t="shared" si="4"/>
        <v>0</v>
      </c>
      <c r="L11" s="220">
        <f t="shared" si="4"/>
        <v>0</v>
      </c>
      <c r="M11" s="220">
        <f t="shared" si="4"/>
        <v>0</v>
      </c>
      <c r="N11" s="220">
        <f t="shared" si="4"/>
        <v>0</v>
      </c>
      <c r="O11" s="221">
        <f>SUM(C11:N11)</f>
        <v>0</v>
      </c>
    </row>
    <row r="12" spans="1:18">
      <c r="A12" s="135" t="s">
        <v>294</v>
      </c>
      <c r="B12" s="222"/>
      <c r="C12" s="223"/>
      <c r="D12" s="223"/>
      <c r="E12" s="223"/>
      <c r="F12" s="223"/>
      <c r="G12" s="223"/>
      <c r="H12" s="223"/>
      <c r="I12" s="223"/>
      <c r="J12" s="223"/>
      <c r="K12" s="223"/>
      <c r="L12" s="223"/>
      <c r="M12" s="223"/>
      <c r="N12" s="223"/>
      <c r="O12" s="224"/>
    </row>
    <row r="13" spans="1:18">
      <c r="A13" s="131" t="s">
        <v>106</v>
      </c>
      <c r="B13" s="214"/>
      <c r="C13" s="215"/>
      <c r="D13" s="215"/>
      <c r="E13" s="215"/>
      <c r="F13" s="215"/>
      <c r="G13" s="215"/>
      <c r="H13" s="215"/>
      <c r="I13" s="215"/>
      <c r="J13" s="215"/>
      <c r="K13" s="215"/>
      <c r="L13" s="215"/>
      <c r="M13" s="215"/>
      <c r="N13" s="215"/>
      <c r="O13" s="216">
        <f>SUM(C13:N13)</f>
        <v>0</v>
      </c>
    </row>
    <row r="14" spans="1:18">
      <c r="A14" s="132" t="s">
        <v>209</v>
      </c>
      <c r="B14" s="217"/>
      <c r="C14" s="199">
        <f>SUM(C13*$B14)</f>
        <v>0</v>
      </c>
      <c r="D14" s="199">
        <f>SUM(D13*$B14)</f>
        <v>0</v>
      </c>
      <c r="E14" s="199">
        <f>SUM(E13*$B14)</f>
        <v>0</v>
      </c>
      <c r="F14" s="199">
        <f t="shared" ref="F14:N14" si="5">SUM(F13*$B14)</f>
        <v>0</v>
      </c>
      <c r="G14" s="199">
        <f t="shared" si="5"/>
        <v>0</v>
      </c>
      <c r="H14" s="199">
        <f t="shared" si="5"/>
        <v>0</v>
      </c>
      <c r="I14" s="199">
        <f t="shared" si="5"/>
        <v>0</v>
      </c>
      <c r="J14" s="199">
        <f t="shared" si="5"/>
        <v>0</v>
      </c>
      <c r="K14" s="199">
        <f t="shared" si="5"/>
        <v>0</v>
      </c>
      <c r="L14" s="199">
        <f t="shared" si="5"/>
        <v>0</v>
      </c>
      <c r="M14" s="199">
        <f t="shared" si="5"/>
        <v>0</v>
      </c>
      <c r="N14" s="199">
        <f t="shared" si="5"/>
        <v>0</v>
      </c>
      <c r="O14" s="218">
        <f>SUM(C14:N14)</f>
        <v>0</v>
      </c>
    </row>
    <row r="15" spans="1:18" ht="18.399999999999999" thickBot="1">
      <c r="A15" s="133" t="s">
        <v>210</v>
      </c>
      <c r="B15" s="219"/>
      <c r="C15" s="220">
        <f>SUM(C13*$B15)</f>
        <v>0</v>
      </c>
      <c r="D15" s="220">
        <f>SUM(D13*$B15)</f>
        <v>0</v>
      </c>
      <c r="E15" s="220">
        <f>SUM(E13*$B15)</f>
        <v>0</v>
      </c>
      <c r="F15" s="220">
        <f t="shared" ref="F15:N15" si="6">SUM(F13*$B15)</f>
        <v>0</v>
      </c>
      <c r="G15" s="220">
        <f t="shared" si="6"/>
        <v>0</v>
      </c>
      <c r="H15" s="220">
        <f t="shared" si="6"/>
        <v>0</v>
      </c>
      <c r="I15" s="220">
        <f t="shared" si="6"/>
        <v>0</v>
      </c>
      <c r="J15" s="220">
        <f t="shared" si="6"/>
        <v>0</v>
      </c>
      <c r="K15" s="220">
        <f t="shared" si="6"/>
        <v>0</v>
      </c>
      <c r="L15" s="220">
        <f t="shared" si="6"/>
        <v>0</v>
      </c>
      <c r="M15" s="220">
        <f t="shared" si="6"/>
        <v>0</v>
      </c>
      <c r="N15" s="220">
        <f t="shared" si="6"/>
        <v>0</v>
      </c>
      <c r="O15" s="221">
        <f>SUM(C15:N15)</f>
        <v>0</v>
      </c>
    </row>
    <row r="16" spans="1:18">
      <c r="A16" s="135" t="s">
        <v>288</v>
      </c>
      <c r="B16" s="222"/>
      <c r="C16" s="223"/>
      <c r="D16" s="223"/>
      <c r="E16" s="223"/>
      <c r="F16" s="223"/>
      <c r="G16" s="223"/>
      <c r="H16" s="223"/>
      <c r="I16" s="223"/>
      <c r="J16" s="223"/>
      <c r="K16" s="223"/>
      <c r="L16" s="223"/>
      <c r="M16" s="223"/>
      <c r="N16" s="223"/>
      <c r="O16" s="224"/>
    </row>
    <row r="17" spans="1:15">
      <c r="A17" s="131" t="s">
        <v>106</v>
      </c>
      <c r="B17" s="214"/>
      <c r="C17" s="215"/>
      <c r="D17" s="215"/>
      <c r="E17" s="215"/>
      <c r="F17" s="215"/>
      <c r="G17" s="215"/>
      <c r="H17" s="215"/>
      <c r="I17" s="215"/>
      <c r="J17" s="215"/>
      <c r="K17" s="215"/>
      <c r="L17" s="215"/>
      <c r="M17" s="215"/>
      <c r="N17" s="215"/>
      <c r="O17" s="216">
        <f>SUM(C17:N17)</f>
        <v>0</v>
      </c>
    </row>
    <row r="18" spans="1:15">
      <c r="A18" s="132" t="s">
        <v>209</v>
      </c>
      <c r="B18" s="217"/>
      <c r="C18" s="199">
        <f>SUM(C17*$B18)</f>
        <v>0</v>
      </c>
      <c r="D18" s="199">
        <f>SUM(D17*$B18)</f>
        <v>0</v>
      </c>
      <c r="E18" s="199">
        <f>SUM(E17*$B18)</f>
        <v>0</v>
      </c>
      <c r="F18" s="199">
        <f t="shared" ref="F18:N18" si="7">SUM(F17*$B18)</f>
        <v>0</v>
      </c>
      <c r="G18" s="199">
        <f t="shared" si="7"/>
        <v>0</v>
      </c>
      <c r="H18" s="199">
        <f t="shared" si="7"/>
        <v>0</v>
      </c>
      <c r="I18" s="199">
        <f t="shared" si="7"/>
        <v>0</v>
      </c>
      <c r="J18" s="199">
        <f t="shared" si="7"/>
        <v>0</v>
      </c>
      <c r="K18" s="199">
        <f t="shared" si="7"/>
        <v>0</v>
      </c>
      <c r="L18" s="199">
        <f t="shared" si="7"/>
        <v>0</v>
      </c>
      <c r="M18" s="199">
        <f t="shared" si="7"/>
        <v>0</v>
      </c>
      <c r="N18" s="199">
        <f t="shared" si="7"/>
        <v>0</v>
      </c>
      <c r="O18" s="218">
        <f>SUM(C18:N18)</f>
        <v>0</v>
      </c>
    </row>
    <row r="19" spans="1:15" ht="18.399999999999999" thickBot="1">
      <c r="A19" s="133" t="s">
        <v>210</v>
      </c>
      <c r="B19" s="219"/>
      <c r="C19" s="220">
        <f>SUM(C17*$B19)</f>
        <v>0</v>
      </c>
      <c r="D19" s="220">
        <f>SUM(D17*$B19)</f>
        <v>0</v>
      </c>
      <c r="E19" s="220">
        <f>SUM(E17*$B19)</f>
        <v>0</v>
      </c>
      <c r="F19" s="220">
        <f t="shared" ref="F19:N19" si="8">SUM(F17*$B19)</f>
        <v>0</v>
      </c>
      <c r="G19" s="220">
        <f t="shared" si="8"/>
        <v>0</v>
      </c>
      <c r="H19" s="220">
        <f t="shared" si="8"/>
        <v>0</v>
      </c>
      <c r="I19" s="220">
        <f t="shared" si="8"/>
        <v>0</v>
      </c>
      <c r="J19" s="220">
        <f t="shared" si="8"/>
        <v>0</v>
      </c>
      <c r="K19" s="220">
        <f t="shared" si="8"/>
        <v>0</v>
      </c>
      <c r="L19" s="220">
        <f t="shared" si="8"/>
        <v>0</v>
      </c>
      <c r="M19" s="220">
        <f t="shared" si="8"/>
        <v>0</v>
      </c>
      <c r="N19" s="220">
        <f t="shared" si="8"/>
        <v>0</v>
      </c>
      <c r="O19" s="221">
        <f>SUM(C19:N19)</f>
        <v>0</v>
      </c>
    </row>
    <row r="20" spans="1:15">
      <c r="A20" s="135" t="s">
        <v>289</v>
      </c>
      <c r="B20" s="222"/>
      <c r="C20" s="223"/>
      <c r="D20" s="223"/>
      <c r="E20" s="223"/>
      <c r="F20" s="223"/>
      <c r="G20" s="223"/>
      <c r="H20" s="223"/>
      <c r="I20" s="223"/>
      <c r="J20" s="223"/>
      <c r="K20" s="223"/>
      <c r="L20" s="223"/>
      <c r="M20" s="223"/>
      <c r="N20" s="223"/>
      <c r="O20" s="224"/>
    </row>
    <row r="21" spans="1:15">
      <c r="A21" s="131" t="s">
        <v>106</v>
      </c>
      <c r="B21" s="214"/>
      <c r="C21" s="215"/>
      <c r="D21" s="215"/>
      <c r="E21" s="215"/>
      <c r="F21" s="215"/>
      <c r="G21" s="215"/>
      <c r="H21" s="215"/>
      <c r="I21" s="215"/>
      <c r="J21" s="215"/>
      <c r="K21" s="215"/>
      <c r="L21" s="215"/>
      <c r="M21" s="215"/>
      <c r="N21" s="215"/>
      <c r="O21" s="216">
        <f>SUM(C21:N21)</f>
        <v>0</v>
      </c>
    </row>
    <row r="22" spans="1:15">
      <c r="A22" s="132" t="s">
        <v>209</v>
      </c>
      <c r="B22" s="217"/>
      <c r="C22" s="199">
        <f>SUM(C21*$B22)</f>
        <v>0</v>
      </c>
      <c r="D22" s="199">
        <f>SUM(D21*$B22)</f>
        <v>0</v>
      </c>
      <c r="E22" s="199">
        <f>SUM(E21*$B22)</f>
        <v>0</v>
      </c>
      <c r="F22" s="199">
        <f t="shared" ref="F22:N22" si="9">SUM(F21*$B22)</f>
        <v>0</v>
      </c>
      <c r="G22" s="199">
        <f t="shared" si="9"/>
        <v>0</v>
      </c>
      <c r="H22" s="199">
        <f t="shared" si="9"/>
        <v>0</v>
      </c>
      <c r="I22" s="199">
        <f t="shared" si="9"/>
        <v>0</v>
      </c>
      <c r="J22" s="199">
        <f t="shared" si="9"/>
        <v>0</v>
      </c>
      <c r="K22" s="199">
        <f t="shared" si="9"/>
        <v>0</v>
      </c>
      <c r="L22" s="199">
        <f t="shared" si="9"/>
        <v>0</v>
      </c>
      <c r="M22" s="199">
        <f t="shared" si="9"/>
        <v>0</v>
      </c>
      <c r="N22" s="199">
        <f t="shared" si="9"/>
        <v>0</v>
      </c>
      <c r="O22" s="218">
        <f>SUM(C22:N22)</f>
        <v>0</v>
      </c>
    </row>
    <row r="23" spans="1:15" ht="18.399999999999999" thickBot="1">
      <c r="A23" s="133" t="s">
        <v>210</v>
      </c>
      <c r="B23" s="219"/>
      <c r="C23" s="220">
        <f>SUM(C21*$B23)</f>
        <v>0</v>
      </c>
      <c r="D23" s="220">
        <f>SUM(D21*$B23)</f>
        <v>0</v>
      </c>
      <c r="E23" s="220">
        <f>SUM(E21*$B23)</f>
        <v>0</v>
      </c>
      <c r="F23" s="220">
        <f t="shared" ref="F23:N23" si="10">SUM(F21*$B23)</f>
        <v>0</v>
      </c>
      <c r="G23" s="220">
        <f t="shared" si="10"/>
        <v>0</v>
      </c>
      <c r="H23" s="220">
        <f t="shared" si="10"/>
        <v>0</v>
      </c>
      <c r="I23" s="220">
        <f t="shared" si="10"/>
        <v>0</v>
      </c>
      <c r="J23" s="220">
        <f t="shared" si="10"/>
        <v>0</v>
      </c>
      <c r="K23" s="220">
        <f t="shared" si="10"/>
        <v>0</v>
      </c>
      <c r="L23" s="220">
        <f t="shared" si="10"/>
        <v>0</v>
      </c>
      <c r="M23" s="220">
        <f t="shared" si="10"/>
        <v>0</v>
      </c>
      <c r="N23" s="220">
        <f t="shared" si="10"/>
        <v>0</v>
      </c>
      <c r="O23" s="221">
        <f>SUM(C23:N23)</f>
        <v>0</v>
      </c>
    </row>
    <row r="24" spans="1:15">
      <c r="A24" s="135" t="s">
        <v>290</v>
      </c>
      <c r="B24" s="222"/>
      <c r="C24" s="223"/>
      <c r="D24" s="223"/>
      <c r="E24" s="223"/>
      <c r="F24" s="223"/>
      <c r="G24" s="223"/>
      <c r="H24" s="223"/>
      <c r="I24" s="223"/>
      <c r="J24" s="223"/>
      <c r="K24" s="223"/>
      <c r="L24" s="223"/>
      <c r="M24" s="223"/>
      <c r="N24" s="223"/>
      <c r="O24" s="224"/>
    </row>
    <row r="25" spans="1:15">
      <c r="A25" s="131" t="s">
        <v>106</v>
      </c>
      <c r="B25" s="214"/>
      <c r="C25" s="215"/>
      <c r="D25" s="215"/>
      <c r="E25" s="215"/>
      <c r="F25" s="215"/>
      <c r="G25" s="215"/>
      <c r="H25" s="215"/>
      <c r="I25" s="215"/>
      <c r="J25" s="215"/>
      <c r="K25" s="215"/>
      <c r="L25" s="215"/>
      <c r="M25" s="215"/>
      <c r="N25" s="215"/>
      <c r="O25" s="216">
        <f>SUM(C25:N25)</f>
        <v>0</v>
      </c>
    </row>
    <row r="26" spans="1:15">
      <c r="A26" s="132" t="s">
        <v>209</v>
      </c>
      <c r="B26" s="217"/>
      <c r="C26" s="199">
        <f>SUM(C25*$B26)</f>
        <v>0</v>
      </c>
      <c r="D26" s="199">
        <f>SUM(D25*$B26)</f>
        <v>0</v>
      </c>
      <c r="E26" s="199">
        <f>SUM(E25*$B26)</f>
        <v>0</v>
      </c>
      <c r="F26" s="199">
        <f t="shared" ref="F26:N26" si="11">SUM(F25*$B26)</f>
        <v>0</v>
      </c>
      <c r="G26" s="199">
        <f t="shared" si="11"/>
        <v>0</v>
      </c>
      <c r="H26" s="199">
        <f t="shared" si="11"/>
        <v>0</v>
      </c>
      <c r="I26" s="199">
        <f t="shared" si="11"/>
        <v>0</v>
      </c>
      <c r="J26" s="199">
        <f t="shared" si="11"/>
        <v>0</v>
      </c>
      <c r="K26" s="199">
        <f t="shared" si="11"/>
        <v>0</v>
      </c>
      <c r="L26" s="199">
        <f t="shared" si="11"/>
        <v>0</v>
      </c>
      <c r="M26" s="199">
        <f t="shared" si="11"/>
        <v>0</v>
      </c>
      <c r="N26" s="199">
        <f t="shared" si="11"/>
        <v>0</v>
      </c>
      <c r="O26" s="218">
        <f>SUM(C26:N26)</f>
        <v>0</v>
      </c>
    </row>
    <row r="27" spans="1:15" ht="18.399999999999999" thickBot="1">
      <c r="A27" s="133" t="s">
        <v>210</v>
      </c>
      <c r="B27" s="219"/>
      <c r="C27" s="220">
        <f>SUM(C25*$B27)</f>
        <v>0</v>
      </c>
      <c r="D27" s="220">
        <f>SUM(D25*$B27)</f>
        <v>0</v>
      </c>
      <c r="E27" s="220">
        <f>SUM(E25*$B27)</f>
        <v>0</v>
      </c>
      <c r="F27" s="220">
        <f t="shared" ref="F27:N27" si="12">SUM(F25*$B27)</f>
        <v>0</v>
      </c>
      <c r="G27" s="220">
        <f t="shared" si="12"/>
        <v>0</v>
      </c>
      <c r="H27" s="220">
        <f t="shared" si="12"/>
        <v>0</v>
      </c>
      <c r="I27" s="220">
        <f t="shared" si="12"/>
        <v>0</v>
      </c>
      <c r="J27" s="220">
        <f t="shared" si="12"/>
        <v>0</v>
      </c>
      <c r="K27" s="220">
        <f t="shared" si="12"/>
        <v>0</v>
      </c>
      <c r="L27" s="220">
        <f t="shared" si="12"/>
        <v>0</v>
      </c>
      <c r="M27" s="220">
        <f t="shared" si="12"/>
        <v>0</v>
      </c>
      <c r="N27" s="220">
        <f t="shared" si="12"/>
        <v>0</v>
      </c>
      <c r="O27" s="221">
        <f>SUM(C27:N27)</f>
        <v>0</v>
      </c>
    </row>
    <row r="28" spans="1:15">
      <c r="A28" s="135" t="s">
        <v>291</v>
      </c>
      <c r="B28" s="222"/>
      <c r="C28" s="223"/>
      <c r="D28" s="223"/>
      <c r="E28" s="223"/>
      <c r="F28" s="223"/>
      <c r="G28" s="223"/>
      <c r="H28" s="223"/>
      <c r="I28" s="223"/>
      <c r="J28" s="223"/>
      <c r="K28" s="223"/>
      <c r="L28" s="223"/>
      <c r="M28" s="223"/>
      <c r="N28" s="223"/>
      <c r="O28" s="224"/>
    </row>
    <row r="29" spans="1:15">
      <c r="A29" s="131" t="s">
        <v>106</v>
      </c>
      <c r="B29" s="214"/>
      <c r="C29" s="215"/>
      <c r="D29" s="215"/>
      <c r="E29" s="215"/>
      <c r="F29" s="215"/>
      <c r="G29" s="215"/>
      <c r="H29" s="215"/>
      <c r="I29" s="215"/>
      <c r="J29" s="215"/>
      <c r="K29" s="215"/>
      <c r="L29" s="215"/>
      <c r="M29" s="215"/>
      <c r="N29" s="215"/>
      <c r="O29" s="216">
        <f>SUM(C29:N29)</f>
        <v>0</v>
      </c>
    </row>
    <row r="30" spans="1:15">
      <c r="A30" s="132" t="s">
        <v>105</v>
      </c>
      <c r="B30" s="217"/>
      <c r="C30" s="199">
        <f>SUM(C29*$B30)</f>
        <v>0</v>
      </c>
      <c r="D30" s="199">
        <f>SUM(D29*$B30)</f>
        <v>0</v>
      </c>
      <c r="E30" s="199">
        <f>SUM(E29*$B30)</f>
        <v>0</v>
      </c>
      <c r="F30" s="199">
        <f t="shared" ref="F30:N30" si="13">SUM(F29*$B30)</f>
        <v>0</v>
      </c>
      <c r="G30" s="199">
        <f t="shared" si="13"/>
        <v>0</v>
      </c>
      <c r="H30" s="199">
        <f t="shared" si="13"/>
        <v>0</v>
      </c>
      <c r="I30" s="199">
        <f t="shared" si="13"/>
        <v>0</v>
      </c>
      <c r="J30" s="199">
        <f t="shared" si="13"/>
        <v>0</v>
      </c>
      <c r="K30" s="199">
        <f t="shared" si="13"/>
        <v>0</v>
      </c>
      <c r="L30" s="199">
        <f t="shared" si="13"/>
        <v>0</v>
      </c>
      <c r="M30" s="199">
        <f t="shared" si="13"/>
        <v>0</v>
      </c>
      <c r="N30" s="199">
        <f t="shared" si="13"/>
        <v>0</v>
      </c>
      <c r="O30" s="218">
        <f>SUM(C30:N30)</f>
        <v>0</v>
      </c>
    </row>
    <row r="31" spans="1:15" ht="18.399999999999999" thickBot="1">
      <c r="A31" s="133" t="s">
        <v>182</v>
      </c>
      <c r="B31" s="219"/>
      <c r="C31" s="220">
        <f>SUM(C29*$B31)</f>
        <v>0</v>
      </c>
      <c r="D31" s="220">
        <f>SUM(D29*$B31)</f>
        <v>0</v>
      </c>
      <c r="E31" s="220">
        <f>SUM(E29*$B31)</f>
        <v>0</v>
      </c>
      <c r="F31" s="220">
        <f t="shared" ref="F31:N31" si="14">SUM(F29*$B31)</f>
        <v>0</v>
      </c>
      <c r="G31" s="220">
        <f t="shared" si="14"/>
        <v>0</v>
      </c>
      <c r="H31" s="220">
        <f t="shared" si="14"/>
        <v>0</v>
      </c>
      <c r="I31" s="220">
        <f t="shared" si="14"/>
        <v>0</v>
      </c>
      <c r="J31" s="220">
        <f t="shared" si="14"/>
        <v>0</v>
      </c>
      <c r="K31" s="220">
        <f t="shared" si="14"/>
        <v>0</v>
      </c>
      <c r="L31" s="220">
        <f t="shared" si="14"/>
        <v>0</v>
      </c>
      <c r="M31" s="220">
        <f t="shared" si="14"/>
        <v>0</v>
      </c>
      <c r="N31" s="220">
        <f t="shared" si="14"/>
        <v>0</v>
      </c>
      <c r="O31" s="221">
        <f>SUM(C31:N31)</f>
        <v>0</v>
      </c>
    </row>
    <row r="32" spans="1:15">
      <c r="A32" s="135" t="s">
        <v>295</v>
      </c>
      <c r="B32" s="222"/>
      <c r="C32" s="223"/>
      <c r="D32" s="223"/>
      <c r="E32" s="223"/>
      <c r="F32" s="223"/>
      <c r="G32" s="223"/>
      <c r="H32" s="223"/>
      <c r="I32" s="223"/>
      <c r="J32" s="223"/>
      <c r="K32" s="223"/>
      <c r="L32" s="223"/>
      <c r="M32" s="223"/>
      <c r="N32" s="223"/>
      <c r="O32" s="224"/>
    </row>
    <row r="33" spans="1:15">
      <c r="A33" s="131" t="s">
        <v>106</v>
      </c>
      <c r="B33" s="214"/>
      <c r="C33" s="215"/>
      <c r="D33" s="215"/>
      <c r="E33" s="215"/>
      <c r="F33" s="215"/>
      <c r="G33" s="215"/>
      <c r="H33" s="215"/>
      <c r="I33" s="215"/>
      <c r="J33" s="215"/>
      <c r="K33" s="215"/>
      <c r="L33" s="215"/>
      <c r="M33" s="215"/>
      <c r="N33" s="215"/>
      <c r="O33" s="216">
        <f>SUM(C33:N33)</f>
        <v>0</v>
      </c>
    </row>
    <row r="34" spans="1:15">
      <c r="A34" s="132" t="s">
        <v>209</v>
      </c>
      <c r="B34" s="217"/>
      <c r="C34" s="199">
        <f>SUM(C33*$B34)</f>
        <v>0</v>
      </c>
      <c r="D34" s="199">
        <f>SUM(D33*$B34)</f>
        <v>0</v>
      </c>
      <c r="E34" s="199">
        <f>SUM(E33*$B34)</f>
        <v>0</v>
      </c>
      <c r="F34" s="199">
        <f t="shared" ref="F34:N34" si="15">SUM(F33*$B34)</f>
        <v>0</v>
      </c>
      <c r="G34" s="199">
        <f t="shared" si="15"/>
        <v>0</v>
      </c>
      <c r="H34" s="199">
        <f t="shared" si="15"/>
        <v>0</v>
      </c>
      <c r="I34" s="199">
        <f t="shared" si="15"/>
        <v>0</v>
      </c>
      <c r="J34" s="199">
        <f t="shared" si="15"/>
        <v>0</v>
      </c>
      <c r="K34" s="199">
        <f t="shared" si="15"/>
        <v>0</v>
      </c>
      <c r="L34" s="199">
        <f t="shared" si="15"/>
        <v>0</v>
      </c>
      <c r="M34" s="199">
        <f t="shared" si="15"/>
        <v>0</v>
      </c>
      <c r="N34" s="199">
        <f t="shared" si="15"/>
        <v>0</v>
      </c>
      <c r="O34" s="218">
        <f>SUM(C34:N34)</f>
        <v>0</v>
      </c>
    </row>
    <row r="35" spans="1:15" ht="18.399999999999999" thickBot="1">
      <c r="A35" s="133" t="s">
        <v>210</v>
      </c>
      <c r="B35" s="219"/>
      <c r="C35" s="220">
        <f>SUM(C33*$B35)</f>
        <v>0</v>
      </c>
      <c r="D35" s="220">
        <f>SUM(D33*$B35)</f>
        <v>0</v>
      </c>
      <c r="E35" s="220">
        <f>SUM(E33*$B35)</f>
        <v>0</v>
      </c>
      <c r="F35" s="220">
        <f t="shared" ref="F35:N35" si="16">SUM(F33*$B35)</f>
        <v>0</v>
      </c>
      <c r="G35" s="220">
        <f t="shared" si="16"/>
        <v>0</v>
      </c>
      <c r="H35" s="220">
        <f t="shared" si="16"/>
        <v>0</v>
      </c>
      <c r="I35" s="220">
        <f t="shared" si="16"/>
        <v>0</v>
      </c>
      <c r="J35" s="220">
        <f t="shared" si="16"/>
        <v>0</v>
      </c>
      <c r="K35" s="220">
        <f t="shared" si="16"/>
        <v>0</v>
      </c>
      <c r="L35" s="220">
        <f t="shared" si="16"/>
        <v>0</v>
      </c>
      <c r="M35" s="220">
        <f t="shared" si="16"/>
        <v>0</v>
      </c>
      <c r="N35" s="220">
        <f t="shared" si="16"/>
        <v>0</v>
      </c>
      <c r="O35" s="221">
        <f>SUM(C35:N35)</f>
        <v>0</v>
      </c>
    </row>
    <row r="36" spans="1:15">
      <c r="A36" s="135" t="s">
        <v>296</v>
      </c>
      <c r="B36" s="222"/>
      <c r="C36" s="223"/>
      <c r="D36" s="223"/>
      <c r="E36" s="223"/>
      <c r="F36" s="223"/>
      <c r="G36" s="223"/>
      <c r="H36" s="223"/>
      <c r="I36" s="223"/>
      <c r="J36" s="223"/>
      <c r="K36" s="223"/>
      <c r="L36" s="223"/>
      <c r="M36" s="223"/>
      <c r="N36" s="223"/>
      <c r="O36" s="224"/>
    </row>
    <row r="37" spans="1:15">
      <c r="A37" s="131" t="s">
        <v>106</v>
      </c>
      <c r="B37" s="214"/>
      <c r="C37" s="215"/>
      <c r="D37" s="215"/>
      <c r="E37" s="215"/>
      <c r="F37" s="215"/>
      <c r="G37" s="215"/>
      <c r="H37" s="215"/>
      <c r="I37" s="215"/>
      <c r="J37" s="215"/>
      <c r="K37" s="215"/>
      <c r="L37" s="215"/>
      <c r="M37" s="215"/>
      <c r="N37" s="215"/>
      <c r="O37" s="216">
        <f>SUM(C37:N37)</f>
        <v>0</v>
      </c>
    </row>
    <row r="38" spans="1:15">
      <c r="A38" s="132" t="s">
        <v>209</v>
      </c>
      <c r="B38" s="217"/>
      <c r="C38" s="199">
        <f>SUM(C37*$B38)</f>
        <v>0</v>
      </c>
      <c r="D38" s="199">
        <f>SUM(D37*$B38)</f>
        <v>0</v>
      </c>
      <c r="E38" s="199">
        <f>SUM(E37*$B38)</f>
        <v>0</v>
      </c>
      <c r="F38" s="199">
        <f t="shared" ref="F38:N38" si="17">SUM(F37*$B38)</f>
        <v>0</v>
      </c>
      <c r="G38" s="199">
        <f t="shared" si="17"/>
        <v>0</v>
      </c>
      <c r="H38" s="199">
        <f t="shared" si="17"/>
        <v>0</v>
      </c>
      <c r="I38" s="199">
        <f t="shared" si="17"/>
        <v>0</v>
      </c>
      <c r="J38" s="199">
        <f t="shared" si="17"/>
        <v>0</v>
      </c>
      <c r="K38" s="199">
        <f t="shared" si="17"/>
        <v>0</v>
      </c>
      <c r="L38" s="199">
        <f t="shared" si="17"/>
        <v>0</v>
      </c>
      <c r="M38" s="199">
        <f t="shared" si="17"/>
        <v>0</v>
      </c>
      <c r="N38" s="199">
        <f t="shared" si="17"/>
        <v>0</v>
      </c>
      <c r="O38" s="218">
        <f>SUM(C38:N38)</f>
        <v>0</v>
      </c>
    </row>
    <row r="39" spans="1:15" ht="18.399999999999999" thickBot="1">
      <c r="A39" s="133" t="s">
        <v>210</v>
      </c>
      <c r="B39" s="219"/>
      <c r="C39" s="220">
        <f>SUM(C37*$B39)</f>
        <v>0</v>
      </c>
      <c r="D39" s="220">
        <f>SUM(D37*$B39)</f>
        <v>0</v>
      </c>
      <c r="E39" s="220">
        <f>SUM(E37*$B39)</f>
        <v>0</v>
      </c>
      <c r="F39" s="220">
        <f t="shared" ref="F39:N39" si="18">SUM(F37*$B39)</f>
        <v>0</v>
      </c>
      <c r="G39" s="220">
        <f t="shared" si="18"/>
        <v>0</v>
      </c>
      <c r="H39" s="220">
        <f t="shared" si="18"/>
        <v>0</v>
      </c>
      <c r="I39" s="220">
        <f t="shared" si="18"/>
        <v>0</v>
      </c>
      <c r="J39" s="220">
        <f t="shared" si="18"/>
        <v>0</v>
      </c>
      <c r="K39" s="220">
        <f t="shared" si="18"/>
        <v>0</v>
      </c>
      <c r="L39" s="220">
        <f t="shared" si="18"/>
        <v>0</v>
      </c>
      <c r="M39" s="220">
        <f t="shared" si="18"/>
        <v>0</v>
      </c>
      <c r="N39" s="220">
        <f t="shared" si="18"/>
        <v>0</v>
      </c>
      <c r="O39" s="221">
        <f>SUM(C39:N39)</f>
        <v>0</v>
      </c>
    </row>
    <row r="40" spans="1:15">
      <c r="A40" s="135" t="s">
        <v>297</v>
      </c>
      <c r="B40" s="222"/>
      <c r="C40" s="223"/>
      <c r="D40" s="223"/>
      <c r="E40" s="223"/>
      <c r="F40" s="223"/>
      <c r="G40" s="223"/>
      <c r="H40" s="223"/>
      <c r="I40" s="223"/>
      <c r="J40" s="223"/>
      <c r="K40" s="223"/>
      <c r="L40" s="223"/>
      <c r="M40" s="223"/>
      <c r="N40" s="223"/>
      <c r="O40" s="224"/>
    </row>
    <row r="41" spans="1:15">
      <c r="A41" s="131" t="s">
        <v>106</v>
      </c>
      <c r="B41" s="214"/>
      <c r="C41" s="215"/>
      <c r="D41" s="215"/>
      <c r="E41" s="215"/>
      <c r="F41" s="215"/>
      <c r="G41" s="215"/>
      <c r="H41" s="215"/>
      <c r="I41" s="215"/>
      <c r="J41" s="215"/>
      <c r="K41" s="215"/>
      <c r="L41" s="215"/>
      <c r="M41" s="215"/>
      <c r="N41" s="215"/>
      <c r="O41" s="216">
        <f>SUM(C41:N41)</f>
        <v>0</v>
      </c>
    </row>
    <row r="42" spans="1:15">
      <c r="A42" s="132" t="s">
        <v>105</v>
      </c>
      <c r="B42" s="217"/>
      <c r="C42" s="199">
        <f>SUM(C41*$B42)</f>
        <v>0</v>
      </c>
      <c r="D42" s="199">
        <f>SUM(D41*$B42)</f>
        <v>0</v>
      </c>
      <c r="E42" s="199">
        <f>SUM(E41*$B42)</f>
        <v>0</v>
      </c>
      <c r="F42" s="199">
        <f t="shared" ref="F42:N42" si="19">SUM(F41*$B42)</f>
        <v>0</v>
      </c>
      <c r="G42" s="199">
        <f t="shared" si="19"/>
        <v>0</v>
      </c>
      <c r="H42" s="199">
        <f t="shared" si="19"/>
        <v>0</v>
      </c>
      <c r="I42" s="199">
        <f t="shared" si="19"/>
        <v>0</v>
      </c>
      <c r="J42" s="199">
        <f t="shared" si="19"/>
        <v>0</v>
      </c>
      <c r="K42" s="199">
        <f t="shared" si="19"/>
        <v>0</v>
      </c>
      <c r="L42" s="199">
        <f t="shared" si="19"/>
        <v>0</v>
      </c>
      <c r="M42" s="199">
        <f t="shared" si="19"/>
        <v>0</v>
      </c>
      <c r="N42" s="199">
        <f t="shared" si="19"/>
        <v>0</v>
      </c>
      <c r="O42" s="218">
        <f>SUM(C42:N42)</f>
        <v>0</v>
      </c>
    </row>
    <row r="43" spans="1:15" ht="18.399999999999999" thickBot="1">
      <c r="A43" s="133" t="s">
        <v>182</v>
      </c>
      <c r="B43" s="219"/>
      <c r="C43" s="220">
        <f>SUM(C41*$B43)</f>
        <v>0</v>
      </c>
      <c r="D43" s="220">
        <f>SUM(D41*$B43)</f>
        <v>0</v>
      </c>
      <c r="E43" s="220">
        <f>SUM(E41*$B43)</f>
        <v>0</v>
      </c>
      <c r="F43" s="220">
        <f t="shared" ref="F43:N43" si="20">SUM(F41*$B43)</f>
        <v>0</v>
      </c>
      <c r="G43" s="220">
        <f t="shared" si="20"/>
        <v>0</v>
      </c>
      <c r="H43" s="220">
        <f t="shared" si="20"/>
        <v>0</v>
      </c>
      <c r="I43" s="220">
        <f t="shared" si="20"/>
        <v>0</v>
      </c>
      <c r="J43" s="220">
        <f t="shared" si="20"/>
        <v>0</v>
      </c>
      <c r="K43" s="220">
        <f t="shared" si="20"/>
        <v>0</v>
      </c>
      <c r="L43" s="220">
        <f t="shared" si="20"/>
        <v>0</v>
      </c>
      <c r="M43" s="220">
        <f t="shared" si="20"/>
        <v>0</v>
      </c>
      <c r="N43" s="220">
        <f t="shared" si="20"/>
        <v>0</v>
      </c>
      <c r="O43" s="221">
        <f>SUM(C43:N43)</f>
        <v>0</v>
      </c>
    </row>
    <row r="44" spans="1:15">
      <c r="A44" s="135" t="s">
        <v>298</v>
      </c>
      <c r="B44" s="222"/>
      <c r="C44" s="223"/>
      <c r="D44" s="223"/>
      <c r="E44" s="223"/>
      <c r="F44" s="223"/>
      <c r="G44" s="223"/>
      <c r="H44" s="223"/>
      <c r="I44" s="223"/>
      <c r="J44" s="223"/>
      <c r="K44" s="223"/>
      <c r="L44" s="223"/>
      <c r="M44" s="223"/>
      <c r="N44" s="223"/>
      <c r="O44" s="224"/>
    </row>
    <row r="45" spans="1:15">
      <c r="A45" s="131" t="s">
        <v>106</v>
      </c>
      <c r="B45" s="214"/>
      <c r="C45" s="215"/>
      <c r="D45" s="215"/>
      <c r="E45" s="215"/>
      <c r="F45" s="215"/>
      <c r="G45" s="215"/>
      <c r="H45" s="215"/>
      <c r="I45" s="215"/>
      <c r="J45" s="215"/>
      <c r="K45" s="215"/>
      <c r="L45" s="215"/>
      <c r="M45" s="215"/>
      <c r="N45" s="215"/>
      <c r="O45" s="216">
        <f>SUM(C45:N45)</f>
        <v>0</v>
      </c>
    </row>
    <row r="46" spans="1:15">
      <c r="A46" s="132" t="s">
        <v>209</v>
      </c>
      <c r="B46" s="217"/>
      <c r="C46" s="199">
        <f>SUM(C45*$B46)</f>
        <v>0</v>
      </c>
      <c r="D46" s="199">
        <f>SUM(D45*$B46)</f>
        <v>0</v>
      </c>
      <c r="E46" s="199">
        <f>SUM(E45*$B46)</f>
        <v>0</v>
      </c>
      <c r="F46" s="199">
        <f t="shared" ref="F46:N46" si="21">SUM(F45*$B46)</f>
        <v>0</v>
      </c>
      <c r="G46" s="199">
        <f t="shared" si="21"/>
        <v>0</v>
      </c>
      <c r="H46" s="199">
        <f t="shared" si="21"/>
        <v>0</v>
      </c>
      <c r="I46" s="199">
        <f t="shared" si="21"/>
        <v>0</v>
      </c>
      <c r="J46" s="199">
        <f t="shared" si="21"/>
        <v>0</v>
      </c>
      <c r="K46" s="199">
        <f t="shared" si="21"/>
        <v>0</v>
      </c>
      <c r="L46" s="199">
        <f t="shared" si="21"/>
        <v>0</v>
      </c>
      <c r="M46" s="199">
        <f t="shared" si="21"/>
        <v>0</v>
      </c>
      <c r="N46" s="199">
        <f t="shared" si="21"/>
        <v>0</v>
      </c>
      <c r="O46" s="218">
        <f>SUM(C46:N46)</f>
        <v>0</v>
      </c>
    </row>
    <row r="47" spans="1:15" ht="18.399999999999999" thickBot="1">
      <c r="A47" s="133" t="s">
        <v>210</v>
      </c>
      <c r="B47" s="219"/>
      <c r="C47" s="220">
        <f>SUM(C45*$B47)</f>
        <v>0</v>
      </c>
      <c r="D47" s="220">
        <f>SUM(D45*$B47)</f>
        <v>0</v>
      </c>
      <c r="E47" s="220">
        <f>SUM(E45*$B47)</f>
        <v>0</v>
      </c>
      <c r="F47" s="220">
        <f t="shared" ref="F47:N47" si="22">SUM(F45*$B47)</f>
        <v>0</v>
      </c>
      <c r="G47" s="220">
        <f t="shared" si="22"/>
        <v>0</v>
      </c>
      <c r="H47" s="220">
        <f t="shared" si="22"/>
        <v>0</v>
      </c>
      <c r="I47" s="220">
        <f t="shared" si="22"/>
        <v>0</v>
      </c>
      <c r="J47" s="220">
        <f t="shared" si="22"/>
        <v>0</v>
      </c>
      <c r="K47" s="220">
        <f t="shared" si="22"/>
        <v>0</v>
      </c>
      <c r="L47" s="220">
        <f t="shared" si="22"/>
        <v>0</v>
      </c>
      <c r="M47" s="220">
        <f t="shared" si="22"/>
        <v>0</v>
      </c>
      <c r="N47" s="220">
        <f t="shared" si="22"/>
        <v>0</v>
      </c>
      <c r="O47" s="221">
        <f>SUM(C47:N47)</f>
        <v>0</v>
      </c>
    </row>
    <row r="48" spans="1:15">
      <c r="A48" s="135" t="s">
        <v>299</v>
      </c>
      <c r="B48" s="222"/>
      <c r="C48" s="223"/>
      <c r="D48" s="223"/>
      <c r="E48" s="223"/>
      <c r="F48" s="223"/>
      <c r="G48" s="223"/>
      <c r="H48" s="223"/>
      <c r="I48" s="223"/>
      <c r="J48" s="223"/>
      <c r="K48" s="223"/>
      <c r="L48" s="223"/>
      <c r="M48" s="223"/>
      <c r="N48" s="223"/>
      <c r="O48" s="224"/>
    </row>
    <row r="49" spans="1:15">
      <c r="A49" s="131" t="s">
        <v>106</v>
      </c>
      <c r="B49" s="214"/>
      <c r="C49" s="215"/>
      <c r="D49" s="215"/>
      <c r="E49" s="215"/>
      <c r="F49" s="215"/>
      <c r="G49" s="215"/>
      <c r="H49" s="215"/>
      <c r="I49" s="215"/>
      <c r="J49" s="215"/>
      <c r="K49" s="215"/>
      <c r="L49" s="215"/>
      <c r="M49" s="215"/>
      <c r="N49" s="215"/>
      <c r="O49" s="216">
        <f>SUM(C49:N49)</f>
        <v>0</v>
      </c>
    </row>
    <row r="50" spans="1:15">
      <c r="A50" s="132" t="s">
        <v>209</v>
      </c>
      <c r="B50" s="217"/>
      <c r="C50" s="199">
        <f>SUM(C49*$B50)</f>
        <v>0</v>
      </c>
      <c r="D50" s="199">
        <f>SUM(D49*$B50)</f>
        <v>0</v>
      </c>
      <c r="E50" s="199">
        <f>SUM(E49*$B50)</f>
        <v>0</v>
      </c>
      <c r="F50" s="199">
        <f t="shared" ref="F50:N50" si="23">SUM(F49*$B50)</f>
        <v>0</v>
      </c>
      <c r="G50" s="199">
        <f t="shared" si="23"/>
        <v>0</v>
      </c>
      <c r="H50" s="199">
        <f t="shared" si="23"/>
        <v>0</v>
      </c>
      <c r="I50" s="199">
        <f t="shared" si="23"/>
        <v>0</v>
      </c>
      <c r="J50" s="199">
        <f t="shared" si="23"/>
        <v>0</v>
      </c>
      <c r="K50" s="199">
        <f t="shared" si="23"/>
        <v>0</v>
      </c>
      <c r="L50" s="199">
        <f t="shared" si="23"/>
        <v>0</v>
      </c>
      <c r="M50" s="199">
        <f t="shared" si="23"/>
        <v>0</v>
      </c>
      <c r="N50" s="199">
        <f t="shared" si="23"/>
        <v>0</v>
      </c>
      <c r="O50" s="218">
        <f>SUM(C50:N50)</f>
        <v>0</v>
      </c>
    </row>
    <row r="51" spans="1:15" ht="18.399999999999999" thickBot="1">
      <c r="A51" s="133" t="s">
        <v>210</v>
      </c>
      <c r="B51" s="219"/>
      <c r="C51" s="220">
        <f>SUM(C49*$B51)</f>
        <v>0</v>
      </c>
      <c r="D51" s="220">
        <f>SUM(D49*$B51)</f>
        <v>0</v>
      </c>
      <c r="E51" s="220">
        <f>SUM(E49*$B51)</f>
        <v>0</v>
      </c>
      <c r="F51" s="220">
        <f t="shared" ref="F51:N51" si="24">SUM(F49*$B51)</f>
        <v>0</v>
      </c>
      <c r="G51" s="220">
        <f t="shared" si="24"/>
        <v>0</v>
      </c>
      <c r="H51" s="220">
        <f t="shared" si="24"/>
        <v>0</v>
      </c>
      <c r="I51" s="220">
        <f t="shared" si="24"/>
        <v>0</v>
      </c>
      <c r="J51" s="220">
        <f t="shared" si="24"/>
        <v>0</v>
      </c>
      <c r="K51" s="220">
        <f t="shared" si="24"/>
        <v>0</v>
      </c>
      <c r="L51" s="220">
        <f t="shared" si="24"/>
        <v>0</v>
      </c>
      <c r="M51" s="220">
        <f t="shared" si="24"/>
        <v>0</v>
      </c>
      <c r="N51" s="220">
        <f t="shared" si="24"/>
        <v>0</v>
      </c>
      <c r="O51" s="221">
        <f>SUM(C51:N51)</f>
        <v>0</v>
      </c>
    </row>
    <row r="52" spans="1:15">
      <c r="A52" s="27"/>
      <c r="B52" s="225"/>
      <c r="C52" s="223"/>
      <c r="D52" s="223"/>
      <c r="E52" s="223"/>
      <c r="F52" s="223"/>
      <c r="G52" s="223"/>
      <c r="H52" s="223"/>
      <c r="I52" s="223"/>
      <c r="J52" s="223"/>
      <c r="K52" s="223"/>
      <c r="L52" s="223"/>
      <c r="M52" s="223"/>
      <c r="N52" s="223"/>
      <c r="O52" s="226"/>
    </row>
    <row r="53" spans="1:15">
      <c r="A53" s="51" t="s">
        <v>71</v>
      </c>
      <c r="B53" s="227"/>
      <c r="C53" s="189">
        <f t="shared" ref="C53:N53" si="25">SUM(C6+C10+C14+C18+C22+C26+C30+C34+C38+C42+C46+C50)</f>
        <v>0</v>
      </c>
      <c r="D53" s="189">
        <f t="shared" si="25"/>
        <v>0</v>
      </c>
      <c r="E53" s="189">
        <f t="shared" si="25"/>
        <v>0</v>
      </c>
      <c r="F53" s="189">
        <f t="shared" si="25"/>
        <v>0</v>
      </c>
      <c r="G53" s="189">
        <f t="shared" si="25"/>
        <v>0</v>
      </c>
      <c r="H53" s="189">
        <f t="shared" si="25"/>
        <v>0</v>
      </c>
      <c r="I53" s="189">
        <f t="shared" si="25"/>
        <v>0</v>
      </c>
      <c r="J53" s="189">
        <f t="shared" si="25"/>
        <v>0</v>
      </c>
      <c r="K53" s="189">
        <f t="shared" si="25"/>
        <v>0</v>
      </c>
      <c r="L53" s="189">
        <f t="shared" si="25"/>
        <v>0</v>
      </c>
      <c r="M53" s="189">
        <f t="shared" si="25"/>
        <v>0</v>
      </c>
      <c r="N53" s="189">
        <f t="shared" si="25"/>
        <v>0</v>
      </c>
      <c r="O53" s="199">
        <f>SUM(C53:N53)</f>
        <v>0</v>
      </c>
    </row>
    <row r="54" spans="1:15">
      <c r="A54" s="51" t="s">
        <v>183</v>
      </c>
      <c r="B54" s="227"/>
      <c r="C54" s="189">
        <f t="shared" ref="C54:N54" si="26">SUM(C7+C11+C15+C19+C23+C27+C31+C35+C39+C43+C47+C51)</f>
        <v>0</v>
      </c>
      <c r="D54" s="189">
        <f t="shared" si="26"/>
        <v>0</v>
      </c>
      <c r="E54" s="189">
        <f t="shared" si="26"/>
        <v>0</v>
      </c>
      <c r="F54" s="189">
        <f t="shared" si="26"/>
        <v>0</v>
      </c>
      <c r="G54" s="189">
        <f t="shared" si="26"/>
        <v>0</v>
      </c>
      <c r="H54" s="189">
        <f t="shared" si="26"/>
        <v>0</v>
      </c>
      <c r="I54" s="189">
        <f t="shared" si="26"/>
        <v>0</v>
      </c>
      <c r="J54" s="189">
        <f t="shared" si="26"/>
        <v>0</v>
      </c>
      <c r="K54" s="189">
        <f t="shared" si="26"/>
        <v>0</v>
      </c>
      <c r="L54" s="189">
        <f t="shared" si="26"/>
        <v>0</v>
      </c>
      <c r="M54" s="189">
        <f t="shared" si="26"/>
        <v>0</v>
      </c>
      <c r="N54" s="189">
        <f t="shared" si="26"/>
        <v>0</v>
      </c>
      <c r="O54" s="199">
        <f>SUM(C54:N54)</f>
        <v>0</v>
      </c>
    </row>
    <row r="55" spans="1:15">
      <c r="A55" s="27"/>
      <c r="B55" s="225"/>
      <c r="C55" s="223"/>
      <c r="D55" s="223"/>
      <c r="E55" s="223"/>
      <c r="F55" s="223"/>
      <c r="G55" s="223"/>
      <c r="H55" s="223"/>
      <c r="I55" s="223"/>
      <c r="J55" s="223"/>
      <c r="K55" s="223"/>
      <c r="L55" s="223"/>
      <c r="M55" s="223"/>
      <c r="N55" s="223"/>
      <c r="O55" s="226"/>
    </row>
    <row r="56" spans="1:15" ht="18.399999999999999" thickBot="1">
      <c r="A56" s="27"/>
      <c r="B56" s="228"/>
      <c r="C56" s="229"/>
      <c r="D56" s="229"/>
      <c r="E56" s="229"/>
      <c r="F56" s="229"/>
      <c r="G56" s="229"/>
      <c r="H56" s="229"/>
      <c r="I56" s="229"/>
      <c r="J56" s="229"/>
      <c r="K56" s="229"/>
      <c r="L56" s="229"/>
      <c r="M56" s="229"/>
      <c r="N56" s="229"/>
      <c r="O56" s="226"/>
    </row>
    <row r="57" spans="1:15" ht="18.75" thickTop="1" thickBot="1">
      <c r="A57" s="29" t="s">
        <v>107</v>
      </c>
      <c r="B57" s="228"/>
      <c r="C57" s="230">
        <f t="shared" ref="C57:N57" si="27">SUM(C53-C58)</f>
        <v>0</v>
      </c>
      <c r="D57" s="230">
        <f t="shared" si="27"/>
        <v>0</v>
      </c>
      <c r="E57" s="230">
        <f t="shared" si="27"/>
        <v>0</v>
      </c>
      <c r="F57" s="230">
        <f t="shared" si="27"/>
        <v>0</v>
      </c>
      <c r="G57" s="230">
        <f t="shared" si="27"/>
        <v>0</v>
      </c>
      <c r="H57" s="230">
        <f t="shared" si="27"/>
        <v>0</v>
      </c>
      <c r="I57" s="230">
        <f t="shared" si="27"/>
        <v>0</v>
      </c>
      <c r="J57" s="230">
        <f t="shared" si="27"/>
        <v>0</v>
      </c>
      <c r="K57" s="230">
        <f t="shared" si="27"/>
        <v>0</v>
      </c>
      <c r="L57" s="230">
        <f t="shared" si="27"/>
        <v>0</v>
      </c>
      <c r="M57" s="230">
        <f t="shared" si="27"/>
        <v>0</v>
      </c>
      <c r="N57" s="230">
        <f t="shared" si="27"/>
        <v>0</v>
      </c>
      <c r="O57" s="230">
        <f>SUM(C57:N57)</f>
        <v>0</v>
      </c>
    </row>
    <row r="58" spans="1:15" ht="18.75" thickTop="1" thickBot="1">
      <c r="A58" s="29" t="s">
        <v>66</v>
      </c>
      <c r="B58" s="228"/>
      <c r="C58" s="230">
        <f>IF(Instruction!$D$10 =10,C53/11,$Q$3)</f>
        <v>0</v>
      </c>
      <c r="D58" s="230">
        <f>IF(Instruction!$D$10 =10,D53/11,$Q$3)</f>
        <v>0</v>
      </c>
      <c r="E58" s="230">
        <f>IF(Instruction!$D$10 =10,E53/11,$Q$3)</f>
        <v>0</v>
      </c>
      <c r="F58" s="230">
        <f>IF(Instruction!$D$10 =10,F53/11,$Q$3)</f>
        <v>0</v>
      </c>
      <c r="G58" s="230">
        <f>IF(Instruction!$D$10 =10,G53/11,$Q$3)</f>
        <v>0</v>
      </c>
      <c r="H58" s="230">
        <f>IF(Instruction!$D$10 =10,H53/11,$Q$3)</f>
        <v>0</v>
      </c>
      <c r="I58" s="230">
        <f>IF(Instruction!$D$10 =10,I53/11,$Q$3)</f>
        <v>0</v>
      </c>
      <c r="J58" s="230">
        <f>IF(Instruction!$D$10 =10,J53/11,$Q$3)</f>
        <v>0</v>
      </c>
      <c r="K58" s="230">
        <f>IF(Instruction!$D$10 =10,K53/11,$Q$3)</f>
        <v>0</v>
      </c>
      <c r="L58" s="230">
        <f>IF(Instruction!$D$10 =10,L53/11,$Q$3)</f>
        <v>0</v>
      </c>
      <c r="M58" s="230">
        <f>IF(Instruction!$D$10 =10,M53/11,$Q$3)</f>
        <v>0</v>
      </c>
      <c r="N58" s="230">
        <f>IF(Instruction!$D$10 =10,N53/11,$Q$3)</f>
        <v>0</v>
      </c>
      <c r="O58" s="230">
        <f>SUM(C58:N58)</f>
        <v>0</v>
      </c>
    </row>
    <row r="59" spans="1:15" ht="18.399999999999999" hidden="1" thickTop="1">
      <c r="A59" s="27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</row>
    <row r="60" spans="1:15" hidden="1"/>
    <row r="61" spans="1:15" hidden="1"/>
    <row r="62" spans="1:15" hidden="1"/>
    <row r="63" spans="1:15" hidden="1"/>
    <row r="64" spans="1:15" hidden="1"/>
    <row r="65" hidden="1"/>
    <row r="66" hidden="1"/>
    <row r="67" hidden="1"/>
    <row r="68" hidden="1"/>
    <row r="69" hidden="1"/>
    <row r="70" hidden="1"/>
    <row r="71" hidden="1"/>
    <row r="72" hidden="1"/>
    <row r="73" hidden="1"/>
    <row r="74" hidden="1"/>
    <row r="75" hidden="1"/>
    <row r="76" hidden="1"/>
    <row r="77" hidden="1"/>
    <row r="78" hidden="1"/>
    <row r="79" hidden="1"/>
    <row r="80" hidden="1"/>
    <row r="81" hidden="1"/>
    <row r="82" hidden="1"/>
    <row r="83" hidden="1"/>
    <row r="84" hidden="1"/>
    <row r="85" hidden="1"/>
    <row r="86" hidden="1"/>
    <row r="87" hidden="1"/>
    <row r="88" hidden="1"/>
    <row r="89" hidden="1"/>
    <row r="90" hidden="1"/>
    <row r="91" hidden="1"/>
    <row r="92" hidden="1"/>
    <row r="93" hidden="1"/>
    <row r="94" hidden="1"/>
    <row r="95" hidden="1"/>
    <row r="96" hidden="1"/>
    <row r="97" spans="1:15" hidden="1"/>
    <row r="98" spans="1:15" hidden="1"/>
    <row r="99" spans="1:15" hidden="1"/>
    <row r="100" spans="1:15" s="27" customFormat="1" hidden="1">
      <c r="B100" s="27">
        <f>IF(B6&gt;0,1,0)</f>
        <v>0</v>
      </c>
      <c r="O100" s="33"/>
    </row>
    <row r="101" spans="1:15" s="27" customFormat="1" hidden="1">
      <c r="B101" s="27">
        <f>IF(B10&gt;0,1,0)</f>
        <v>0</v>
      </c>
      <c r="O101" s="33"/>
    </row>
    <row r="102" spans="1:15" s="27" customFormat="1" hidden="1">
      <c r="B102" s="27">
        <f>IF(B14&gt;0,1,0)</f>
        <v>0</v>
      </c>
      <c r="O102" s="33"/>
    </row>
    <row r="103" spans="1:15" s="27" customFormat="1" hidden="1">
      <c r="B103" s="27">
        <f>IF(B18&gt;0,1,0)</f>
        <v>0</v>
      </c>
      <c r="O103" s="33"/>
    </row>
    <row r="104" spans="1:15" s="27" customFormat="1" hidden="1">
      <c r="B104" s="27">
        <f>IF(B22&gt;0,1,0)</f>
        <v>0</v>
      </c>
      <c r="O104" s="33"/>
    </row>
    <row r="105" spans="1:15" s="27" customFormat="1" hidden="1">
      <c r="B105" s="27">
        <f>IF(B26&gt;0,1,0)</f>
        <v>0</v>
      </c>
      <c r="O105" s="33"/>
    </row>
    <row r="106" spans="1:15" s="27" customFormat="1" hidden="1">
      <c r="B106" s="27">
        <f>IF(B30&gt;0,1,0)</f>
        <v>0</v>
      </c>
      <c r="O106" s="33"/>
    </row>
    <row r="107" spans="1:15" s="27" customFormat="1" hidden="1">
      <c r="A107" s="29" t="s">
        <v>89</v>
      </c>
      <c r="B107" s="27">
        <f>IF(B34&gt;0,1,0)</f>
        <v>0</v>
      </c>
      <c r="O107" s="33"/>
    </row>
    <row r="108" spans="1:15" s="27" customFormat="1" hidden="1">
      <c r="B108" s="27">
        <f>IF(B38&gt;0,1,0)</f>
        <v>0</v>
      </c>
      <c r="O108" s="33"/>
    </row>
    <row r="109" spans="1:15" s="27" customFormat="1" hidden="1">
      <c r="B109" s="27">
        <f>IF(B42&gt;0,1,0)</f>
        <v>0</v>
      </c>
      <c r="O109" s="33"/>
    </row>
    <row r="110" spans="1:15" s="27" customFormat="1" hidden="1">
      <c r="B110" s="27">
        <f>IF(B46&gt;0,1,0)</f>
        <v>0</v>
      </c>
      <c r="O110" s="33"/>
    </row>
    <row r="111" spans="1:15" s="27" customFormat="1" hidden="1">
      <c r="B111" s="27">
        <f>IF(B50&gt;0,1,0)</f>
        <v>0</v>
      </c>
      <c r="O111" s="33"/>
    </row>
    <row r="112" spans="1:15" s="27" customFormat="1" hidden="1">
      <c r="B112" s="27">
        <f>SUM(B100:B111)</f>
        <v>0</v>
      </c>
      <c r="O112" s="33"/>
    </row>
    <row r="113" spans="2:15" s="27" customFormat="1" ht="18.399999999999999" thickTop="1">
      <c r="O113" s="33"/>
    </row>
    <row r="114" spans="2:15" s="27" customFormat="1" ht="15" customHeight="1">
      <c r="B114" s="28">
        <f>IF(B112&gt;0,((B6+B10+B14+B18+B22+B26+B30+B34+B38+B42+B46+B50)/B112),0)</f>
        <v>0</v>
      </c>
      <c r="O114" s="33"/>
    </row>
  </sheetData>
  <sheetProtection algorithmName="SHA-512" hashValue="I3ejPjIilpGd2RFm01IGcTqaPJYcCfmPz+G0Zja7cxDxD7WqWBpre8a/zMy/TXtpklGrKdBaPf5oyIxroiFNhA==" saltValue="d+b+bDZraWJmyXpVOcIcDQ==" spinCount="100000" sheet="1" formatCells="0" formatColumns="0" formatRows="0" selectLockedCells="1"/>
  <phoneticPr fontId="0" type="noConversion"/>
  <printOptions horizontalCentered="1"/>
  <pageMargins left="0.11811023622047245" right="0.47244094488188981" top="0.70866141732283472" bottom="0.31496062992125984" header="0.23622047244094491" footer="0.15748031496062992"/>
  <pageSetup paperSize="9" scale="55" orientation="landscape" r:id="rId1"/>
  <headerFooter alignWithMargins="0">
    <oddHeader>&amp;L&amp;G&amp;C&amp;"Arial,Bold"&amp;14SALES  MIX  YEAR 1</oddHeader>
    <oddFooter>&amp;L&amp;F - &amp;A&amp;CAppendix 6.5.1&amp;RPage &amp;P of &amp;N</oddFooter>
  </headerFooter>
  <rowBreaks count="1" manualBreakCount="1">
    <brk id="82" max="14" man="1"/>
  </rowBreaks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2">
    <tabColor rgb="FFD7F0AA"/>
    <pageSetUpPr fitToPage="1"/>
  </sheetPr>
  <dimension ref="A1:AM226"/>
  <sheetViews>
    <sheetView showGridLines="0" zoomScale="80" zoomScaleNormal="80" zoomScalePageLayoutView="80" workbookViewId="0">
      <pane xSplit="1" ySplit="3" topLeftCell="B4" activePane="bottomRight" state="frozen"/>
      <selection activeCell="E29" sqref="E29"/>
      <selection pane="topRight" activeCell="E29" sqref="E29"/>
      <selection pane="bottomLeft" activeCell="E29" sqref="E29"/>
      <selection pane="bottomRight" activeCell="A11" sqref="A11"/>
    </sheetView>
  </sheetViews>
  <sheetFormatPr defaultColWidth="9.265625" defaultRowHeight="14.25"/>
  <cols>
    <col min="1" max="1" width="35.59765625" style="21" customWidth="1"/>
    <col min="2" max="2" width="11.59765625" style="21" bestFit="1" customWidth="1"/>
    <col min="3" max="3" width="12.59765625" style="21" customWidth="1"/>
    <col min="4" max="4" width="10.265625" style="21" bestFit="1" customWidth="1"/>
    <col min="5" max="5" width="10.3984375" style="21" bestFit="1" customWidth="1"/>
    <col min="6" max="13" width="11.265625" style="21" customWidth="1"/>
    <col min="14" max="14" width="2" style="21" customWidth="1"/>
    <col min="15" max="15" width="12.73046875" style="21" customWidth="1"/>
    <col min="16" max="16" width="2.3984375" style="21" customWidth="1"/>
    <col min="17" max="17" width="10.265625" style="21" bestFit="1" customWidth="1"/>
    <col min="18" max="18" width="7.265625" style="21" customWidth="1"/>
    <col min="19" max="19" width="13.3984375" style="21" customWidth="1"/>
    <col min="20" max="23" width="7.265625" style="21" customWidth="1"/>
    <col min="24" max="24" width="15.59765625" style="21" hidden="1" customWidth="1"/>
    <col min="25" max="25" width="8.1328125" style="21" hidden="1" customWidth="1"/>
    <col min="26" max="26" width="10.265625" style="21" hidden="1" customWidth="1"/>
    <col min="27" max="27" width="10.59765625" style="21" hidden="1" customWidth="1"/>
    <col min="28" max="28" width="10.59765625" style="21" customWidth="1"/>
    <col min="29" max="16384" width="9.265625" style="21"/>
  </cols>
  <sheetData>
    <row r="1" spans="1:26" ht="60.75" customHeight="1" thickBot="1">
      <c r="O1" s="162" t="s">
        <v>302</v>
      </c>
    </row>
    <row r="2" spans="1:26" ht="14.65" thickBot="1">
      <c r="A2" s="75" t="s">
        <v>96</v>
      </c>
      <c r="B2" s="289" t="str">
        <f>IF(Instruction!D3="","",Instruction!D3)</f>
        <v/>
      </c>
      <c r="C2" s="290"/>
      <c r="D2" s="291"/>
      <c r="E2" s="295" t="s">
        <v>98</v>
      </c>
      <c r="F2" s="296"/>
      <c r="G2" s="293" t="str">
        <f>IF(Instruction!L3="","",Instruction!L3)</f>
        <v/>
      </c>
      <c r="H2" s="294"/>
      <c r="I2" s="294"/>
      <c r="J2" s="294"/>
      <c r="K2" s="178"/>
      <c r="L2" s="178"/>
      <c r="M2" s="179" t="s">
        <v>227</v>
      </c>
      <c r="N2" s="76"/>
      <c r="O2" s="78"/>
    </row>
    <row r="3" spans="1:26" s="80" customFormat="1">
      <c r="A3" s="79" t="s">
        <v>0</v>
      </c>
      <c r="B3" s="81" t="str">
        <f>'SaleMix-Yr1'!C2</f>
        <v/>
      </c>
      <c r="C3" s="81" t="str">
        <f>'SaleMix-Yr1'!D2</f>
        <v/>
      </c>
      <c r="D3" s="81" t="str">
        <f>'SaleMix-Yr1'!E2</f>
        <v/>
      </c>
      <c r="E3" s="81" t="str">
        <f>'SaleMix-Yr1'!F2</f>
        <v/>
      </c>
      <c r="F3" s="81" t="str">
        <f>'SaleMix-Yr1'!G2</f>
        <v/>
      </c>
      <c r="G3" s="81" t="str">
        <f>'SaleMix-Yr1'!H2</f>
        <v/>
      </c>
      <c r="H3" s="81" t="str">
        <f>'SaleMix-Yr1'!I2</f>
        <v/>
      </c>
      <c r="I3" s="81" t="str">
        <f>'SaleMix-Yr1'!J2</f>
        <v/>
      </c>
      <c r="J3" s="81" t="str">
        <f>'SaleMix-Yr1'!K2</f>
        <v/>
      </c>
      <c r="K3" s="81" t="str">
        <f>'SaleMix-Yr1'!L2</f>
        <v/>
      </c>
      <c r="L3" s="81" t="str">
        <f>'SaleMix-Yr1'!M2</f>
        <v/>
      </c>
      <c r="M3" s="81" t="str">
        <f>'SaleMix-Yr1'!N2</f>
        <v/>
      </c>
    </row>
    <row r="4" spans="1:26">
      <c r="A4" s="73" t="s">
        <v>184</v>
      </c>
      <c r="B4" s="231">
        <f>'SaleMix-Yr1'!C53</f>
        <v>0</v>
      </c>
      <c r="C4" s="231">
        <f>'SaleMix-Yr1'!D53</f>
        <v>0</v>
      </c>
      <c r="D4" s="231">
        <f>'SaleMix-Yr1'!E53</f>
        <v>0</v>
      </c>
      <c r="E4" s="231">
        <f>'SaleMix-Yr1'!F53</f>
        <v>0</v>
      </c>
      <c r="F4" s="231">
        <f>'SaleMix-Yr1'!G53</f>
        <v>0</v>
      </c>
      <c r="G4" s="231">
        <f>'SaleMix-Yr1'!H53</f>
        <v>0</v>
      </c>
      <c r="H4" s="231">
        <f>'SaleMix-Yr1'!I53</f>
        <v>0</v>
      </c>
      <c r="I4" s="231">
        <f>'SaleMix-Yr1'!J53</f>
        <v>0</v>
      </c>
      <c r="J4" s="231">
        <f>'SaleMix-Yr1'!K53</f>
        <v>0</v>
      </c>
      <c r="K4" s="231">
        <f>'SaleMix-Yr1'!L53</f>
        <v>0</v>
      </c>
      <c r="L4" s="231">
        <f>'SaleMix-Yr1'!M53</f>
        <v>0</v>
      </c>
      <c r="M4" s="231">
        <f>'SaleMix-Yr1'!N53</f>
        <v>0</v>
      </c>
      <c r="N4" s="232"/>
      <c r="O4" s="231">
        <f>SUM(B4:M4)</f>
        <v>0</v>
      </c>
    </row>
    <row r="5" spans="1:26" s="24" customFormat="1">
      <c r="A5" s="21"/>
      <c r="B5" s="233"/>
      <c r="C5" s="233"/>
      <c r="D5" s="234"/>
      <c r="E5" s="233"/>
      <c r="F5" s="233"/>
      <c r="G5" s="234"/>
      <c r="H5" s="233"/>
      <c r="I5" s="233"/>
      <c r="J5" s="234"/>
      <c r="K5" s="233"/>
      <c r="L5" s="233"/>
      <c r="M5" s="234"/>
      <c r="N5" s="233"/>
      <c r="O5" s="235"/>
    </row>
    <row r="6" spans="1:26" s="24" customFormat="1">
      <c r="A6" s="21" t="s">
        <v>191</v>
      </c>
      <c r="B6" s="236">
        <v>0</v>
      </c>
      <c r="C6" s="237" t="s">
        <v>190</v>
      </c>
      <c r="D6" s="234"/>
      <c r="E6" s="233"/>
      <c r="F6" s="233"/>
      <c r="G6" s="234"/>
      <c r="H6" s="233"/>
      <c r="I6" s="233"/>
      <c r="J6" s="234"/>
      <c r="K6" s="233"/>
      <c r="L6" s="233"/>
      <c r="M6" s="234"/>
      <c r="N6" s="233"/>
      <c r="O6" s="235"/>
    </row>
    <row r="7" spans="1:26" s="24" customFormat="1">
      <c r="A7" s="21"/>
      <c r="B7" s="233"/>
      <c r="C7" s="233"/>
      <c r="D7" s="234"/>
      <c r="E7" s="233"/>
      <c r="F7" s="233"/>
      <c r="G7" s="234"/>
      <c r="H7" s="233"/>
      <c r="I7" s="233"/>
      <c r="J7" s="234"/>
      <c r="K7" s="233"/>
      <c r="L7" s="233"/>
      <c r="M7" s="234"/>
      <c r="N7" s="233"/>
      <c r="O7" s="235"/>
    </row>
    <row r="8" spans="1:26">
      <c r="A8" s="73" t="s">
        <v>108</v>
      </c>
      <c r="B8" s="237"/>
      <c r="C8" s="237"/>
      <c r="D8" s="237"/>
      <c r="E8" s="237"/>
      <c r="F8" s="237"/>
      <c r="G8" s="237"/>
      <c r="H8" s="237"/>
      <c r="I8" s="237"/>
      <c r="J8" s="237"/>
      <c r="K8" s="237"/>
      <c r="L8" s="237"/>
      <c r="M8" s="237"/>
      <c r="N8" s="237"/>
      <c r="O8" s="238" t="s">
        <v>163</v>
      </c>
      <c r="S8" s="24"/>
      <c r="Y8" s="21" t="s">
        <v>164</v>
      </c>
      <c r="Z8" s="21" t="s">
        <v>165</v>
      </c>
    </row>
    <row r="9" spans="1:26">
      <c r="A9" s="21" t="s">
        <v>182</v>
      </c>
      <c r="B9" s="231">
        <f>'SaleMix-Yr1'!C54</f>
        <v>0</v>
      </c>
      <c r="C9" s="231">
        <f>'SaleMix-Yr1'!D54</f>
        <v>0</v>
      </c>
      <c r="D9" s="231">
        <f>'SaleMix-Yr1'!E54</f>
        <v>0</v>
      </c>
      <c r="E9" s="231">
        <f>'SaleMix-Yr1'!F54</f>
        <v>0</v>
      </c>
      <c r="F9" s="231">
        <f>'SaleMix-Yr1'!G54</f>
        <v>0</v>
      </c>
      <c r="G9" s="231">
        <f>'SaleMix-Yr1'!H54</f>
        <v>0</v>
      </c>
      <c r="H9" s="231">
        <f>'SaleMix-Yr1'!I54</f>
        <v>0</v>
      </c>
      <c r="I9" s="231">
        <f>'SaleMix-Yr1'!J54</f>
        <v>0</v>
      </c>
      <c r="J9" s="231">
        <f>'SaleMix-Yr1'!K54</f>
        <v>0</v>
      </c>
      <c r="K9" s="231">
        <f>'SaleMix-Yr1'!L54</f>
        <v>0</v>
      </c>
      <c r="L9" s="231">
        <f>'SaleMix-Yr1'!M54</f>
        <v>0</v>
      </c>
      <c r="M9" s="231">
        <f>'SaleMix-Yr1'!N54</f>
        <v>0</v>
      </c>
      <c r="N9" s="239"/>
      <c r="O9" s="231">
        <f>SUM(B9:M9)</f>
        <v>0</v>
      </c>
      <c r="S9" s="24"/>
      <c r="Y9" s="25">
        <f>IF(Instruction!D$10=10,'CashFlow-Yr1'!O9/11,0)</f>
        <v>0</v>
      </c>
      <c r="Z9" s="23">
        <f t="shared" ref="Z9:Z24" si="0">O9-Y9</f>
        <v>0</v>
      </c>
    </row>
    <row r="10" spans="1:26">
      <c r="A10" s="18" t="s">
        <v>101</v>
      </c>
      <c r="B10" s="236"/>
      <c r="C10" s="236"/>
      <c r="D10" s="236"/>
      <c r="E10" s="236"/>
      <c r="F10" s="236"/>
      <c r="G10" s="236"/>
      <c r="H10" s="236"/>
      <c r="I10" s="236"/>
      <c r="J10" s="236"/>
      <c r="K10" s="236"/>
      <c r="L10" s="236"/>
      <c r="M10" s="236"/>
      <c r="N10" s="239"/>
      <c r="O10" s="240">
        <f t="shared" ref="O10:O24" si="1">SUM(B10:M10)</f>
        <v>0</v>
      </c>
      <c r="S10" s="24"/>
      <c r="Y10" s="25">
        <f>IF(Instruction!D$10=10,'CashFlow-Yr1'!O10/11,0)</f>
        <v>0</v>
      </c>
      <c r="Z10" s="23">
        <f t="shared" si="0"/>
        <v>0</v>
      </c>
    </row>
    <row r="11" spans="1:26">
      <c r="A11" s="18" t="s">
        <v>1</v>
      </c>
      <c r="B11" s="236"/>
      <c r="C11" s="236"/>
      <c r="D11" s="236"/>
      <c r="E11" s="236"/>
      <c r="F11" s="236"/>
      <c r="G11" s="236"/>
      <c r="H11" s="236"/>
      <c r="I11" s="236"/>
      <c r="J11" s="236"/>
      <c r="K11" s="236"/>
      <c r="L11" s="236"/>
      <c r="M11" s="236"/>
      <c r="N11" s="239"/>
      <c r="O11" s="231">
        <f>SUM(B11:M11)</f>
        <v>0</v>
      </c>
      <c r="S11" s="24"/>
      <c r="Y11" s="25">
        <f>IF(Instruction!D$10=10,'CashFlow-Yr1'!O11/11,0)</f>
        <v>0</v>
      </c>
      <c r="Z11" s="23">
        <f t="shared" si="0"/>
        <v>0</v>
      </c>
    </row>
    <row r="12" spans="1:26">
      <c r="A12" s="18" t="s">
        <v>13</v>
      </c>
      <c r="B12" s="236"/>
      <c r="C12" s="236"/>
      <c r="D12" s="236"/>
      <c r="E12" s="236"/>
      <c r="F12" s="236"/>
      <c r="G12" s="236"/>
      <c r="H12" s="236"/>
      <c r="I12" s="236"/>
      <c r="J12" s="236"/>
      <c r="K12" s="236"/>
      <c r="L12" s="236"/>
      <c r="M12" s="236"/>
      <c r="N12" s="239"/>
      <c r="O12" s="231">
        <f t="shared" si="1"/>
        <v>0</v>
      </c>
      <c r="S12" s="24"/>
      <c r="Y12" s="25">
        <f>IF(Instruction!D$10=10,'CashFlow-Yr1'!O12/11,0)</f>
        <v>0</v>
      </c>
      <c r="Z12" s="23">
        <f t="shared" si="0"/>
        <v>0</v>
      </c>
    </row>
    <row r="13" spans="1:26">
      <c r="A13" s="18" t="s">
        <v>156</v>
      </c>
      <c r="B13" s="236"/>
      <c r="C13" s="236"/>
      <c r="D13" s="236"/>
      <c r="E13" s="236"/>
      <c r="F13" s="236"/>
      <c r="G13" s="236"/>
      <c r="H13" s="236"/>
      <c r="I13" s="236"/>
      <c r="J13" s="236"/>
      <c r="K13" s="236"/>
      <c r="L13" s="236"/>
      <c r="M13" s="236"/>
      <c r="N13" s="239"/>
      <c r="O13" s="231">
        <f t="shared" si="1"/>
        <v>0</v>
      </c>
      <c r="S13" s="24"/>
      <c r="Y13" s="25">
        <f>IF(Instruction!D$10=10,'CashFlow-Yr1'!O13/11,0)</f>
        <v>0</v>
      </c>
      <c r="Z13" s="23">
        <f t="shared" si="0"/>
        <v>0</v>
      </c>
    </row>
    <row r="14" spans="1:26">
      <c r="A14" s="18" t="s">
        <v>157</v>
      </c>
      <c r="B14" s="236"/>
      <c r="C14" s="236"/>
      <c r="D14" s="236"/>
      <c r="E14" s="236"/>
      <c r="F14" s="236"/>
      <c r="G14" s="236"/>
      <c r="H14" s="236"/>
      <c r="I14" s="236"/>
      <c r="J14" s="236"/>
      <c r="K14" s="236"/>
      <c r="L14" s="236"/>
      <c r="M14" s="236"/>
      <c r="N14" s="239"/>
      <c r="O14" s="231">
        <f t="shared" si="1"/>
        <v>0</v>
      </c>
      <c r="S14" s="24"/>
      <c r="Y14" s="25">
        <f>0</f>
        <v>0</v>
      </c>
      <c r="Z14" s="23">
        <f t="shared" si="0"/>
        <v>0</v>
      </c>
    </row>
    <row r="15" spans="1:26">
      <c r="A15" s="18" t="s">
        <v>208</v>
      </c>
      <c r="B15" s="236"/>
      <c r="C15" s="236"/>
      <c r="D15" s="236"/>
      <c r="E15" s="236"/>
      <c r="F15" s="236"/>
      <c r="G15" s="236"/>
      <c r="H15" s="236"/>
      <c r="I15" s="236"/>
      <c r="J15" s="236"/>
      <c r="K15" s="236"/>
      <c r="L15" s="236"/>
      <c r="M15" s="236"/>
      <c r="N15" s="239"/>
      <c r="O15" s="231">
        <f t="shared" si="1"/>
        <v>0</v>
      </c>
      <c r="S15" s="24"/>
      <c r="Y15" s="25">
        <f>IF(Instruction!D$10=10,'CashFlow-Yr1'!O15/11,0)</f>
        <v>0</v>
      </c>
      <c r="Z15" s="23">
        <f t="shared" si="0"/>
        <v>0</v>
      </c>
    </row>
    <row r="16" spans="1:26">
      <c r="A16" s="18" t="s">
        <v>122</v>
      </c>
      <c r="B16" s="236"/>
      <c r="C16" s="236"/>
      <c r="D16" s="236"/>
      <c r="E16" s="236"/>
      <c r="F16" s="236"/>
      <c r="G16" s="236"/>
      <c r="H16" s="236"/>
      <c r="I16" s="236"/>
      <c r="J16" s="236"/>
      <c r="K16" s="236"/>
      <c r="L16" s="236"/>
      <c r="M16" s="236"/>
      <c r="N16" s="239"/>
      <c r="O16" s="231">
        <f t="shared" si="1"/>
        <v>0</v>
      </c>
      <c r="S16" s="24"/>
      <c r="Y16" s="25">
        <f>IF(Instruction!D$10=10,'CashFlow-Yr1'!O16/11,0)</f>
        <v>0</v>
      </c>
      <c r="Z16" s="23">
        <f t="shared" si="0"/>
        <v>0</v>
      </c>
    </row>
    <row r="17" spans="1:39">
      <c r="A17" s="18" t="s">
        <v>2</v>
      </c>
      <c r="B17" s="236"/>
      <c r="C17" s="236"/>
      <c r="D17" s="236"/>
      <c r="E17" s="236"/>
      <c r="F17" s="236"/>
      <c r="G17" s="236"/>
      <c r="H17" s="236"/>
      <c r="I17" s="236"/>
      <c r="J17" s="236"/>
      <c r="K17" s="236"/>
      <c r="L17" s="236"/>
      <c r="M17" s="236"/>
      <c r="N17" s="239"/>
      <c r="O17" s="231">
        <f t="shared" si="1"/>
        <v>0</v>
      </c>
      <c r="S17" s="24"/>
      <c r="Y17" s="25">
        <f>IF(Instruction!D$10=10,'CashFlow-Yr1'!O17/11,0)</f>
        <v>0</v>
      </c>
      <c r="Z17" s="23">
        <f t="shared" si="0"/>
        <v>0</v>
      </c>
    </row>
    <row r="18" spans="1:39">
      <c r="A18" s="18" t="s">
        <v>3</v>
      </c>
      <c r="B18" s="236"/>
      <c r="C18" s="236"/>
      <c r="D18" s="236"/>
      <c r="E18" s="236"/>
      <c r="F18" s="236"/>
      <c r="G18" s="236"/>
      <c r="H18" s="236"/>
      <c r="I18" s="236"/>
      <c r="J18" s="236"/>
      <c r="K18" s="236"/>
      <c r="L18" s="236"/>
      <c r="M18" s="236"/>
      <c r="N18" s="239"/>
      <c r="O18" s="231">
        <f t="shared" si="1"/>
        <v>0</v>
      </c>
      <c r="S18" s="24"/>
      <c r="Y18" s="25">
        <f>IF(Instruction!D$10=10,'CashFlow-Yr1'!O18/11,0)</f>
        <v>0</v>
      </c>
      <c r="Z18" s="23">
        <f t="shared" si="0"/>
        <v>0</v>
      </c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</row>
    <row r="19" spans="1:39">
      <c r="A19" s="18" t="s">
        <v>4</v>
      </c>
      <c r="B19" s="236"/>
      <c r="C19" s="236"/>
      <c r="D19" s="236"/>
      <c r="E19" s="236"/>
      <c r="F19" s="236"/>
      <c r="G19" s="236"/>
      <c r="H19" s="236"/>
      <c r="I19" s="236"/>
      <c r="J19" s="236"/>
      <c r="K19" s="236"/>
      <c r="L19" s="236"/>
      <c r="M19" s="236"/>
      <c r="N19" s="239"/>
      <c r="O19" s="231">
        <f t="shared" si="1"/>
        <v>0</v>
      </c>
      <c r="S19" s="24"/>
      <c r="Y19" s="25">
        <f>IF(Instruction!D$10=10,'CashFlow-Yr1'!O19/11,0)</f>
        <v>0</v>
      </c>
      <c r="Z19" s="23">
        <f t="shared" si="0"/>
        <v>0</v>
      </c>
    </row>
    <row r="20" spans="1:39">
      <c r="A20" s="18" t="s">
        <v>62</v>
      </c>
      <c r="B20" s="236"/>
      <c r="C20" s="236"/>
      <c r="D20" s="236"/>
      <c r="E20" s="236"/>
      <c r="F20" s="236"/>
      <c r="G20" s="236"/>
      <c r="H20" s="236"/>
      <c r="I20" s="236"/>
      <c r="J20" s="236"/>
      <c r="K20" s="236"/>
      <c r="L20" s="236"/>
      <c r="M20" s="236"/>
      <c r="N20" s="239"/>
      <c r="O20" s="231">
        <f t="shared" si="1"/>
        <v>0</v>
      </c>
      <c r="S20" s="24"/>
      <c r="Y20" s="25">
        <f>IF(Instruction!D$10=10,'CashFlow-Yr1'!O20/11,0)</f>
        <v>0</v>
      </c>
      <c r="Z20" s="23">
        <f t="shared" si="0"/>
        <v>0</v>
      </c>
    </row>
    <row r="21" spans="1:39">
      <c r="A21" s="18" t="s">
        <v>99</v>
      </c>
      <c r="B21" s="236"/>
      <c r="C21" s="236"/>
      <c r="D21" s="236"/>
      <c r="E21" s="236"/>
      <c r="F21" s="236"/>
      <c r="G21" s="236"/>
      <c r="H21" s="236"/>
      <c r="I21" s="236"/>
      <c r="J21" s="236"/>
      <c r="K21" s="236"/>
      <c r="L21" s="236"/>
      <c r="M21" s="236"/>
      <c r="N21" s="239"/>
      <c r="O21" s="231">
        <f t="shared" si="1"/>
        <v>0</v>
      </c>
      <c r="S21" s="24"/>
      <c r="Y21" s="25">
        <f>IF(Instruction!D$10=10,'CashFlow-Yr1'!O21/11,0)</f>
        <v>0</v>
      </c>
      <c r="Z21" s="23">
        <f t="shared" si="0"/>
        <v>0</v>
      </c>
    </row>
    <row r="22" spans="1:39">
      <c r="A22" s="18" t="s">
        <v>100</v>
      </c>
      <c r="B22" s="236"/>
      <c r="C22" s="236"/>
      <c r="D22" s="236"/>
      <c r="E22" s="236"/>
      <c r="F22" s="236"/>
      <c r="G22" s="236"/>
      <c r="H22" s="236"/>
      <c r="I22" s="236"/>
      <c r="J22" s="236"/>
      <c r="K22" s="236"/>
      <c r="L22" s="236"/>
      <c r="M22" s="236"/>
      <c r="N22" s="239"/>
      <c r="O22" s="231">
        <f t="shared" si="1"/>
        <v>0</v>
      </c>
      <c r="S22" s="24"/>
      <c r="Y22" s="25">
        <f>IF(Instruction!D$10=10,'CashFlow-Yr1'!O22/11,0)</f>
        <v>0</v>
      </c>
      <c r="Z22" s="23">
        <f t="shared" si="0"/>
        <v>0</v>
      </c>
      <c r="AF22" s="74"/>
    </row>
    <row r="23" spans="1:39">
      <c r="A23" s="18" t="s">
        <v>158</v>
      </c>
      <c r="B23" s="236"/>
      <c r="C23" s="236"/>
      <c r="D23" s="236"/>
      <c r="E23" s="236"/>
      <c r="F23" s="236"/>
      <c r="G23" s="236"/>
      <c r="H23" s="236"/>
      <c r="I23" s="236"/>
      <c r="J23" s="236"/>
      <c r="K23" s="236"/>
      <c r="L23" s="236"/>
      <c r="M23" s="236"/>
      <c r="N23" s="239"/>
      <c r="O23" s="231">
        <f t="shared" si="1"/>
        <v>0</v>
      </c>
      <c r="S23" s="24"/>
      <c r="Y23" s="25">
        <f>0</f>
        <v>0</v>
      </c>
      <c r="Z23" s="23">
        <f t="shared" si="0"/>
        <v>0</v>
      </c>
      <c r="AF23" s="74"/>
    </row>
    <row r="24" spans="1:39">
      <c r="A24" s="18" t="s">
        <v>284</v>
      </c>
      <c r="B24" s="236"/>
      <c r="C24" s="236"/>
      <c r="D24" s="236"/>
      <c r="E24" s="236"/>
      <c r="F24" s="236"/>
      <c r="G24" s="236"/>
      <c r="H24" s="236"/>
      <c r="I24" s="236"/>
      <c r="J24" s="236"/>
      <c r="K24" s="236"/>
      <c r="L24" s="236"/>
      <c r="M24" s="236"/>
      <c r="N24" s="239"/>
      <c r="O24" s="231">
        <f t="shared" si="1"/>
        <v>0</v>
      </c>
      <c r="S24" s="24"/>
      <c r="Y24" s="25">
        <f>IF(Instruction!D$10=10,'CashFlow-Yr1'!O24/11,0)</f>
        <v>0</v>
      </c>
      <c r="Z24" s="23">
        <f t="shared" si="0"/>
        <v>0</v>
      </c>
      <c r="AF24" s="74"/>
    </row>
    <row r="25" spans="1:39">
      <c r="B25" s="237"/>
      <c r="C25" s="237"/>
      <c r="D25" s="237"/>
      <c r="E25" s="237"/>
      <c r="F25" s="237"/>
      <c r="G25" s="237"/>
      <c r="H25" s="237"/>
      <c r="I25" s="237"/>
      <c r="J25" s="237"/>
      <c r="K25" s="237"/>
      <c r="L25" s="237"/>
      <c r="M25" s="237"/>
      <c r="N25" s="239"/>
      <c r="O25" s="237"/>
      <c r="P25" s="72"/>
      <c r="Q25" s="72"/>
      <c r="R25" s="72"/>
      <c r="S25" s="24"/>
      <c r="T25" s="72"/>
      <c r="U25" s="72"/>
      <c r="V25" s="72"/>
      <c r="W25" s="72"/>
      <c r="X25" s="72"/>
      <c r="Y25" s="25"/>
      <c r="Z25" s="23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6"/>
      <c r="AM25" s="26"/>
    </row>
    <row r="26" spans="1:39">
      <c r="A26" s="73" t="s">
        <v>192</v>
      </c>
      <c r="B26" s="241">
        <f t="shared" ref="B26:O26" si="2">SUM(B9:B24)</f>
        <v>0</v>
      </c>
      <c r="C26" s="241">
        <f t="shared" si="2"/>
        <v>0</v>
      </c>
      <c r="D26" s="241">
        <f t="shared" si="2"/>
        <v>0</v>
      </c>
      <c r="E26" s="241">
        <f t="shared" si="2"/>
        <v>0</v>
      </c>
      <c r="F26" s="241">
        <f t="shared" si="2"/>
        <v>0</v>
      </c>
      <c r="G26" s="241">
        <f t="shared" si="2"/>
        <v>0</v>
      </c>
      <c r="H26" s="241">
        <f t="shared" si="2"/>
        <v>0</v>
      </c>
      <c r="I26" s="241">
        <f t="shared" si="2"/>
        <v>0</v>
      </c>
      <c r="J26" s="241">
        <f t="shared" si="2"/>
        <v>0</v>
      </c>
      <c r="K26" s="241">
        <f t="shared" si="2"/>
        <v>0</v>
      </c>
      <c r="L26" s="241">
        <f t="shared" si="2"/>
        <v>0</v>
      </c>
      <c r="M26" s="241">
        <f t="shared" si="2"/>
        <v>0</v>
      </c>
      <c r="N26" s="239"/>
      <c r="O26" s="241">
        <f t="shared" si="2"/>
        <v>0</v>
      </c>
      <c r="X26" s="159" t="s">
        <v>264</v>
      </c>
      <c r="Z26" s="26">
        <f>SUM(Z9:Z24)</f>
        <v>0</v>
      </c>
      <c r="AA26" s="21" t="s">
        <v>269</v>
      </c>
      <c r="AB26" s="26"/>
      <c r="AC26" s="26"/>
      <c r="AD26" s="26"/>
      <c r="AE26" s="26"/>
      <c r="AF26" s="26"/>
      <c r="AG26" s="26"/>
      <c r="AH26" s="26"/>
      <c r="AI26" s="26"/>
      <c r="AJ26" s="26"/>
      <c r="AK26" s="26"/>
      <c r="AM26" s="26"/>
    </row>
    <row r="27" spans="1:39" ht="14.65" thickBot="1">
      <c r="A27" s="73"/>
      <c r="B27" s="242"/>
      <c r="C27" s="242"/>
      <c r="D27" s="242"/>
      <c r="E27" s="242"/>
      <c r="F27" s="242"/>
      <c r="G27" s="242"/>
      <c r="H27" s="242"/>
      <c r="I27" s="242"/>
      <c r="J27" s="242"/>
      <c r="K27" s="242"/>
      <c r="L27" s="242"/>
      <c r="M27" s="242"/>
      <c r="N27" s="239"/>
      <c r="O27" s="242"/>
      <c r="X27" s="160">
        <f>O26-O14-O23</f>
        <v>0</v>
      </c>
      <c r="Z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M27" s="26"/>
    </row>
    <row r="28" spans="1:39" ht="14.65" thickBot="1">
      <c r="A28" s="73" t="s">
        <v>185</v>
      </c>
      <c r="B28" s="243">
        <f t="shared" ref="B28:O28" si="3">(B4-B26)</f>
        <v>0</v>
      </c>
      <c r="C28" s="243">
        <f t="shared" si="3"/>
        <v>0</v>
      </c>
      <c r="D28" s="243">
        <f t="shared" si="3"/>
        <v>0</v>
      </c>
      <c r="E28" s="243">
        <f t="shared" si="3"/>
        <v>0</v>
      </c>
      <c r="F28" s="243">
        <f t="shared" si="3"/>
        <v>0</v>
      </c>
      <c r="G28" s="243">
        <f t="shared" si="3"/>
        <v>0</v>
      </c>
      <c r="H28" s="243">
        <f t="shared" si="3"/>
        <v>0</v>
      </c>
      <c r="I28" s="243">
        <f t="shared" si="3"/>
        <v>0</v>
      </c>
      <c r="J28" s="243">
        <f t="shared" si="3"/>
        <v>0</v>
      </c>
      <c r="K28" s="243">
        <f t="shared" si="3"/>
        <v>0</v>
      </c>
      <c r="L28" s="243">
        <f t="shared" si="3"/>
        <v>0</v>
      </c>
      <c r="M28" s="243">
        <f t="shared" si="3"/>
        <v>0</v>
      </c>
      <c r="N28" s="239"/>
      <c r="O28" s="243">
        <f t="shared" si="3"/>
        <v>0</v>
      </c>
      <c r="P28" s="23"/>
      <c r="Q28" s="23"/>
      <c r="R28" s="23"/>
      <c r="S28" s="23"/>
      <c r="T28" s="23"/>
      <c r="U28" s="23"/>
      <c r="V28" s="23"/>
      <c r="W28" s="23"/>
      <c r="X28" s="160">
        <f>X27/11</f>
        <v>0</v>
      </c>
      <c r="Z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M28" s="26"/>
    </row>
    <row r="29" spans="1:39">
      <c r="A29" s="73"/>
      <c r="B29" s="244"/>
      <c r="C29" s="244"/>
      <c r="D29" s="244"/>
      <c r="E29" s="244"/>
      <c r="F29" s="244"/>
      <c r="G29" s="244"/>
      <c r="H29" s="244"/>
      <c r="I29" s="244"/>
      <c r="J29" s="244"/>
      <c r="K29" s="244"/>
      <c r="L29" s="244"/>
      <c r="M29" s="244"/>
      <c r="N29" s="239"/>
      <c r="O29" s="244"/>
      <c r="P29" s="23"/>
      <c r="Q29" s="23"/>
      <c r="R29" s="23"/>
      <c r="S29" s="23"/>
      <c r="T29" s="23"/>
      <c r="U29" s="23"/>
      <c r="V29" s="23"/>
      <c r="W29" s="23"/>
      <c r="X29" s="160">
        <f>X27-X28+O14+O23</f>
        <v>0</v>
      </c>
      <c r="Z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M29" s="26"/>
    </row>
    <row r="30" spans="1:39">
      <c r="A30" s="73" t="s">
        <v>162</v>
      </c>
      <c r="B30" s="244"/>
      <c r="C30" s="244"/>
      <c r="D30" s="244"/>
      <c r="E30" s="244"/>
      <c r="F30" s="244"/>
      <c r="G30" s="244"/>
      <c r="H30" s="244"/>
      <c r="I30" s="244"/>
      <c r="J30" s="244"/>
      <c r="K30" s="244"/>
      <c r="L30" s="244"/>
      <c r="M30" s="244"/>
      <c r="N30" s="239"/>
      <c r="O30" s="244"/>
      <c r="P30" s="23"/>
      <c r="Q30" s="23"/>
      <c r="R30" s="23"/>
      <c r="S30" s="23"/>
      <c r="T30" s="23"/>
      <c r="U30" s="23"/>
      <c r="V30" s="23"/>
      <c r="W30" s="23"/>
      <c r="X30" s="159"/>
      <c r="Z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M30" s="26"/>
    </row>
    <row r="31" spans="1:39">
      <c r="A31" s="21" t="s">
        <v>110</v>
      </c>
      <c r="B31" s="231">
        <f>'SaleMix-Yr1'!C58</f>
        <v>0</v>
      </c>
      <c r="C31" s="231">
        <f>'SaleMix-Yr1'!D58</f>
        <v>0</v>
      </c>
      <c r="D31" s="231">
        <f>'SaleMix-Yr1'!E58</f>
        <v>0</v>
      </c>
      <c r="E31" s="231">
        <f>'SaleMix-Yr1'!F58</f>
        <v>0</v>
      </c>
      <c r="F31" s="231">
        <f>'SaleMix-Yr1'!G58</f>
        <v>0</v>
      </c>
      <c r="G31" s="231">
        <f>'SaleMix-Yr1'!H58</f>
        <v>0</v>
      </c>
      <c r="H31" s="231">
        <f>'SaleMix-Yr1'!I58</f>
        <v>0</v>
      </c>
      <c r="I31" s="231">
        <f>'SaleMix-Yr1'!J58</f>
        <v>0</v>
      </c>
      <c r="J31" s="231">
        <f>'SaleMix-Yr1'!K58</f>
        <v>0</v>
      </c>
      <c r="K31" s="231">
        <f>'SaleMix-Yr1'!L58</f>
        <v>0</v>
      </c>
      <c r="L31" s="231">
        <f>'SaleMix-Yr1'!M58</f>
        <v>0</v>
      </c>
      <c r="M31" s="231">
        <f>'SaleMix-Yr1'!N58</f>
        <v>0</v>
      </c>
      <c r="N31" s="239"/>
      <c r="O31" s="231">
        <f>SUM(B31:M31)</f>
        <v>0</v>
      </c>
      <c r="S31" s="23"/>
      <c r="X31" s="160">
        <f>O33+X29</f>
        <v>0</v>
      </c>
      <c r="Y31" s="21" t="s">
        <v>267</v>
      </c>
      <c r="Z31" s="26"/>
      <c r="AA31" s="21" t="s">
        <v>267</v>
      </c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M31" s="26"/>
    </row>
    <row r="32" spans="1:39">
      <c r="A32" s="21" t="s">
        <v>111</v>
      </c>
      <c r="B32" s="231">
        <f>IF(Instruction!$D10=10,(SUM(B9:B24)-B14-B23)/11,0)</f>
        <v>0</v>
      </c>
      <c r="C32" s="231">
        <f>IF(Instruction!$D10=10,(SUM(C9:C24)-C14-C23)/11,0)</f>
        <v>0</v>
      </c>
      <c r="D32" s="231">
        <f>IF(Instruction!$D10=10,(SUM(D9:D24)-D14-D23)/11,0)</f>
        <v>0</v>
      </c>
      <c r="E32" s="231">
        <f>IF(Instruction!$D10=10,(SUM(E9:E24)-E14-E23)/11,0)</f>
        <v>0</v>
      </c>
      <c r="F32" s="231">
        <f>IF(Instruction!$D10=10,(SUM(F9:F24)-F14-F23)/11,0)</f>
        <v>0</v>
      </c>
      <c r="G32" s="231">
        <f>IF(Instruction!$D10=10,(SUM(G9:G24)-G14-G23)/11,0)</f>
        <v>0</v>
      </c>
      <c r="H32" s="231">
        <f>IF(Instruction!$D10=10,(SUM(H9:H24)-H14-H23)/11,0)</f>
        <v>0</v>
      </c>
      <c r="I32" s="231">
        <f>IF(Instruction!$D10=10,(SUM(I9:I24)-I14-I23)/11,0)</f>
        <v>0</v>
      </c>
      <c r="J32" s="231">
        <f>IF(Instruction!$D10=10,(SUM(J9:J24)-J14-J23)/11,0)</f>
        <v>0</v>
      </c>
      <c r="K32" s="231">
        <f>IF(Instruction!$D10=10,(SUM(K9:K24)-K14-K23)/11,0)</f>
        <v>0</v>
      </c>
      <c r="L32" s="231">
        <f>IF(Instruction!$D10=10,(SUM(L9:L24)-L14-L23)/11,0)</f>
        <v>0</v>
      </c>
      <c r="M32" s="231">
        <f>IF(Instruction!$D10=10,(SUM(M9:M24)-M14-M23)/11,0)</f>
        <v>0</v>
      </c>
      <c r="N32" s="239"/>
      <c r="O32" s="231">
        <f>SUM(B32:M32)</f>
        <v>0</v>
      </c>
      <c r="Q32" s="23"/>
      <c r="S32" s="23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M32" s="26"/>
    </row>
    <row r="33" spans="1:39">
      <c r="A33" s="21" t="s">
        <v>273</v>
      </c>
      <c r="B33" s="245">
        <f t="shared" ref="B33:M33" si="4">IF(((B4-B31)-(SUM(B9:B24)-B32))&gt;0,((B4-B31)-(SUM(B9:B24)-B32))*0.2,0)</f>
        <v>0</v>
      </c>
      <c r="C33" s="245">
        <f t="shared" si="4"/>
        <v>0</v>
      </c>
      <c r="D33" s="245">
        <f t="shared" si="4"/>
        <v>0</v>
      </c>
      <c r="E33" s="245">
        <f t="shared" si="4"/>
        <v>0</v>
      </c>
      <c r="F33" s="245">
        <f t="shared" si="4"/>
        <v>0</v>
      </c>
      <c r="G33" s="245">
        <f t="shared" si="4"/>
        <v>0</v>
      </c>
      <c r="H33" s="245">
        <f t="shared" si="4"/>
        <v>0</v>
      </c>
      <c r="I33" s="245">
        <f t="shared" si="4"/>
        <v>0</v>
      </c>
      <c r="J33" s="245">
        <f t="shared" si="4"/>
        <v>0</v>
      </c>
      <c r="K33" s="245">
        <f t="shared" si="4"/>
        <v>0</v>
      </c>
      <c r="L33" s="245">
        <f t="shared" si="4"/>
        <v>0</v>
      </c>
      <c r="M33" s="245">
        <f t="shared" si="4"/>
        <v>0</v>
      </c>
      <c r="N33" s="239"/>
      <c r="O33" s="246">
        <f>SUM(B33:M33)</f>
        <v>0</v>
      </c>
      <c r="S33" s="23"/>
      <c r="X33" s="160">
        <f>O4-O31</f>
        <v>0</v>
      </c>
      <c r="Y33" s="26" t="s">
        <v>266</v>
      </c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J33" s="26"/>
      <c r="AK33" s="26"/>
      <c r="AM33" s="26"/>
    </row>
    <row r="34" spans="1:39" ht="14.65" thickBot="1">
      <c r="B34" s="247"/>
      <c r="C34" s="237"/>
      <c r="D34" s="237"/>
      <c r="E34" s="237"/>
      <c r="F34" s="237"/>
      <c r="G34" s="237"/>
      <c r="H34" s="237"/>
      <c r="I34" s="237"/>
      <c r="J34" s="237"/>
      <c r="K34" s="247"/>
      <c r="L34" s="247"/>
      <c r="M34" s="237"/>
      <c r="N34" s="239"/>
      <c r="O34" s="237"/>
      <c r="S34" s="23"/>
    </row>
    <row r="35" spans="1:39" ht="14.65" thickBot="1">
      <c r="A35" s="73" t="s">
        <v>186</v>
      </c>
      <c r="B35" s="243">
        <f>(B28-B31+B32-B33)</f>
        <v>0</v>
      </c>
      <c r="C35" s="243">
        <f t="shared" ref="C35:M35" si="5">(C28-C31+C32-C33)</f>
        <v>0</v>
      </c>
      <c r="D35" s="243">
        <f t="shared" si="5"/>
        <v>0</v>
      </c>
      <c r="E35" s="243">
        <f t="shared" si="5"/>
        <v>0</v>
      </c>
      <c r="F35" s="243">
        <f t="shared" si="5"/>
        <v>0</v>
      </c>
      <c r="G35" s="243">
        <f t="shared" si="5"/>
        <v>0</v>
      </c>
      <c r="H35" s="243">
        <f t="shared" si="5"/>
        <v>0</v>
      </c>
      <c r="I35" s="243">
        <f t="shared" si="5"/>
        <v>0</v>
      </c>
      <c r="J35" s="243">
        <f t="shared" si="5"/>
        <v>0</v>
      </c>
      <c r="K35" s="243">
        <f t="shared" si="5"/>
        <v>0</v>
      </c>
      <c r="L35" s="243">
        <f t="shared" si="5"/>
        <v>0</v>
      </c>
      <c r="M35" s="243">
        <f t="shared" si="5"/>
        <v>0</v>
      </c>
      <c r="N35" s="239"/>
      <c r="O35" s="243">
        <f>(O28-O31+O32-O33)</f>
        <v>0</v>
      </c>
      <c r="P35" s="23"/>
      <c r="Q35" s="23"/>
      <c r="R35" s="23"/>
      <c r="S35" s="23"/>
      <c r="T35" s="23"/>
      <c r="U35" s="23"/>
      <c r="V35" s="23"/>
      <c r="W35" s="23"/>
      <c r="X35" s="23"/>
      <c r="Z35" s="26"/>
      <c r="AA35" s="26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M35" s="26"/>
    </row>
    <row r="36" spans="1:39">
      <c r="A36" s="73"/>
      <c r="B36" s="244"/>
      <c r="C36" s="244"/>
      <c r="D36" s="244"/>
      <c r="E36" s="244"/>
      <c r="F36" s="244"/>
      <c r="G36" s="244"/>
      <c r="H36" s="244"/>
      <c r="I36" s="244"/>
      <c r="J36" s="244"/>
      <c r="K36" s="244"/>
      <c r="L36" s="244"/>
      <c r="M36" s="244"/>
      <c r="N36" s="244"/>
      <c r="O36" s="244"/>
      <c r="P36" s="23"/>
      <c r="Q36" s="23"/>
      <c r="R36" s="23"/>
      <c r="S36" s="23"/>
      <c r="T36" s="23"/>
      <c r="U36" s="23"/>
      <c r="V36" s="23"/>
      <c r="W36" s="23"/>
      <c r="X36" s="23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M36" s="26"/>
    </row>
    <row r="37" spans="1:39">
      <c r="A37" s="161" t="s">
        <v>226</v>
      </c>
      <c r="B37" s="236"/>
      <c r="C37" s="236"/>
      <c r="D37" s="236"/>
      <c r="E37" s="236"/>
      <c r="F37" s="236"/>
      <c r="G37" s="236"/>
      <c r="H37" s="236"/>
      <c r="I37" s="236"/>
      <c r="J37" s="236"/>
      <c r="K37" s="236"/>
      <c r="L37" s="236"/>
      <c r="M37" s="236"/>
      <c r="N37" s="244"/>
      <c r="O37" s="231">
        <f>SUM(B37:M37)</f>
        <v>0</v>
      </c>
      <c r="P37" s="23"/>
      <c r="Q37" s="23"/>
      <c r="R37" s="23"/>
      <c r="S37" s="23"/>
      <c r="T37" s="23"/>
      <c r="U37" s="23"/>
      <c r="V37" s="23"/>
      <c r="W37" s="23"/>
      <c r="X37" s="23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M37" s="26"/>
    </row>
    <row r="38" spans="1:39">
      <c r="A38" s="73"/>
      <c r="B38" s="239"/>
      <c r="C38" s="239"/>
      <c r="D38" s="239"/>
      <c r="E38" s="239"/>
      <c r="F38" s="239"/>
      <c r="G38" s="239"/>
      <c r="H38" s="239"/>
      <c r="I38" s="239"/>
      <c r="J38" s="239"/>
      <c r="K38" s="239"/>
      <c r="L38" s="239"/>
      <c r="M38" s="239"/>
      <c r="N38" s="244"/>
      <c r="O38" s="239"/>
      <c r="P38" s="23"/>
      <c r="Q38" s="23"/>
      <c r="R38" s="23"/>
      <c r="S38" s="23"/>
      <c r="T38" s="23"/>
      <c r="U38" s="23"/>
      <c r="V38" s="23"/>
      <c r="W38" s="23"/>
      <c r="X38" s="23"/>
      <c r="Z38" s="26"/>
      <c r="AA38" s="26"/>
      <c r="AB38" s="26"/>
      <c r="AC38" s="26"/>
      <c r="AD38" s="26"/>
      <c r="AE38" s="26"/>
      <c r="AF38" s="26"/>
      <c r="AG38" s="26"/>
      <c r="AH38" s="26"/>
      <c r="AI38" s="26"/>
      <c r="AJ38" s="26"/>
      <c r="AK38" s="26"/>
      <c r="AM38" s="26"/>
    </row>
    <row r="39" spans="1:39">
      <c r="A39" s="21" t="s">
        <v>61</v>
      </c>
      <c r="B39" s="248">
        <f>B6</f>
        <v>0</v>
      </c>
      <c r="C39" s="249">
        <f t="shared" ref="C39:M39" si="6">B40</f>
        <v>0</v>
      </c>
      <c r="D39" s="249">
        <f t="shared" si="6"/>
        <v>0</v>
      </c>
      <c r="E39" s="249">
        <f t="shared" si="6"/>
        <v>0</v>
      </c>
      <c r="F39" s="249">
        <f t="shared" si="6"/>
        <v>0</v>
      </c>
      <c r="G39" s="249">
        <f t="shared" si="6"/>
        <v>0</v>
      </c>
      <c r="H39" s="249">
        <f t="shared" si="6"/>
        <v>0</v>
      </c>
      <c r="I39" s="249">
        <f t="shared" si="6"/>
        <v>0</v>
      </c>
      <c r="J39" s="249">
        <f t="shared" si="6"/>
        <v>0</v>
      </c>
      <c r="K39" s="249">
        <f t="shared" si="6"/>
        <v>0</v>
      </c>
      <c r="L39" s="249">
        <f t="shared" si="6"/>
        <v>0</v>
      </c>
      <c r="M39" s="249">
        <f t="shared" si="6"/>
        <v>0</v>
      </c>
      <c r="N39" s="239"/>
      <c r="O39" s="239"/>
      <c r="P39" s="23"/>
      <c r="Q39" s="23"/>
      <c r="R39" s="23"/>
      <c r="S39" s="23"/>
      <c r="T39" s="23"/>
      <c r="U39" s="23"/>
      <c r="V39" s="23"/>
      <c r="W39" s="23"/>
      <c r="X39" s="23"/>
      <c r="Z39" s="26"/>
      <c r="AA39" s="26"/>
      <c r="AB39" s="26"/>
      <c r="AC39" s="26"/>
      <c r="AD39" s="26"/>
      <c r="AE39" s="26"/>
      <c r="AF39" s="26"/>
      <c r="AG39" s="26"/>
      <c r="AH39" s="26"/>
      <c r="AI39" s="26"/>
      <c r="AJ39" s="26"/>
      <c r="AK39" s="26"/>
      <c r="AM39" s="26"/>
    </row>
    <row r="40" spans="1:39">
      <c r="A40" s="21" t="s">
        <v>109</v>
      </c>
      <c r="B40" s="249">
        <f t="shared" ref="B40:M40" si="7">B39-B37+B35</f>
        <v>0</v>
      </c>
      <c r="C40" s="249">
        <f t="shared" si="7"/>
        <v>0</v>
      </c>
      <c r="D40" s="249">
        <f t="shared" si="7"/>
        <v>0</v>
      </c>
      <c r="E40" s="249">
        <f t="shared" si="7"/>
        <v>0</v>
      </c>
      <c r="F40" s="249">
        <f t="shared" si="7"/>
        <v>0</v>
      </c>
      <c r="G40" s="249">
        <f t="shared" si="7"/>
        <v>0</v>
      </c>
      <c r="H40" s="249">
        <f t="shared" si="7"/>
        <v>0</v>
      </c>
      <c r="I40" s="249">
        <f t="shared" si="7"/>
        <v>0</v>
      </c>
      <c r="J40" s="249">
        <f t="shared" si="7"/>
        <v>0</v>
      </c>
      <c r="K40" s="249">
        <f t="shared" si="7"/>
        <v>0</v>
      </c>
      <c r="L40" s="249">
        <f t="shared" si="7"/>
        <v>0</v>
      </c>
      <c r="M40" s="249">
        <f t="shared" si="7"/>
        <v>0</v>
      </c>
      <c r="N40" s="239"/>
      <c r="O40" s="239"/>
      <c r="P40" s="23"/>
      <c r="Q40" s="23"/>
      <c r="R40" s="23"/>
      <c r="S40" s="23"/>
      <c r="T40" s="23"/>
      <c r="U40" s="23"/>
      <c r="V40" s="23"/>
      <c r="W40" s="23"/>
      <c r="X40" s="23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M40" s="26"/>
    </row>
    <row r="41" spans="1:39" ht="14.65" thickBot="1">
      <c r="B41" s="237"/>
      <c r="C41" s="237"/>
      <c r="D41" s="237"/>
      <c r="E41" s="237"/>
      <c r="F41" s="237"/>
      <c r="G41" s="237"/>
      <c r="H41" s="237"/>
      <c r="I41" s="237"/>
      <c r="J41" s="237"/>
      <c r="K41" s="237"/>
      <c r="L41" s="237"/>
      <c r="M41" s="237"/>
      <c r="N41" s="237"/>
      <c r="O41" s="237"/>
      <c r="S41" s="23"/>
    </row>
    <row r="42" spans="1:39" ht="14.65" thickBot="1">
      <c r="B42" s="239"/>
      <c r="C42" s="239"/>
      <c r="D42" s="239"/>
      <c r="E42" s="239"/>
      <c r="F42" s="239"/>
      <c r="G42" s="239"/>
      <c r="H42" s="239"/>
      <c r="I42" s="239"/>
      <c r="J42" s="239"/>
      <c r="K42" s="239"/>
      <c r="L42" s="239"/>
      <c r="M42" s="250" t="s">
        <v>171</v>
      </c>
      <c r="N42" s="239"/>
      <c r="O42" s="251">
        <f>O35</f>
        <v>0</v>
      </c>
      <c r="S42" s="23"/>
      <c r="Y42" s="150"/>
    </row>
    <row r="43" spans="1:39">
      <c r="B43" s="72"/>
      <c r="C43" s="72"/>
      <c r="D43" s="72"/>
      <c r="E43" s="72"/>
      <c r="F43" s="72"/>
      <c r="G43" s="72"/>
      <c r="H43" s="72"/>
      <c r="I43" s="72"/>
      <c r="J43" s="72"/>
      <c r="K43" s="72"/>
      <c r="L43" s="72"/>
      <c r="M43" s="72"/>
      <c r="N43" s="72"/>
      <c r="S43" s="23"/>
      <c r="Y43" s="150"/>
    </row>
    <row r="44" spans="1:39" ht="18">
      <c r="A44" s="4"/>
      <c r="C44" s="297"/>
      <c r="D44" s="297"/>
      <c r="E44" s="286"/>
      <c r="F44" s="286"/>
      <c r="G44" s="298"/>
      <c r="H44" s="298"/>
      <c r="I44" s="298"/>
      <c r="J44" s="298"/>
      <c r="K44" s="286"/>
      <c r="L44" s="286"/>
      <c r="M44" s="286"/>
    </row>
    <row r="45" spans="1:39" ht="15.75">
      <c r="C45" s="292"/>
      <c r="D45" s="292"/>
      <c r="E45" s="288"/>
      <c r="F45" s="288"/>
      <c r="G45" s="288"/>
      <c r="H45" s="288"/>
      <c r="I45" s="288"/>
      <c r="J45" s="288"/>
      <c r="K45" s="288"/>
      <c r="L45" s="288"/>
      <c r="M45" s="288"/>
    </row>
    <row r="52" spans="2:5">
      <c r="B52" s="96"/>
      <c r="C52" s="96"/>
      <c r="D52" s="96"/>
      <c r="E52" s="96"/>
    </row>
    <row r="53" spans="2:5">
      <c r="B53" s="96"/>
      <c r="C53" s="96"/>
      <c r="D53" s="96"/>
      <c r="E53" s="96"/>
    </row>
    <row r="202" spans="1:39" ht="15" hidden="1" customHeight="1"/>
    <row r="203" spans="1:39" ht="15" hidden="1" customHeight="1">
      <c r="B203" s="96" t="s">
        <v>136</v>
      </c>
      <c r="C203" s="96" t="s">
        <v>137</v>
      </c>
      <c r="D203" s="96" t="s">
        <v>138</v>
      </c>
      <c r="E203" s="96" t="s">
        <v>139</v>
      </c>
      <c r="F203" s="96" t="s">
        <v>140</v>
      </c>
      <c r="G203" s="96" t="s">
        <v>141</v>
      </c>
      <c r="H203" s="96" t="s">
        <v>142</v>
      </c>
      <c r="I203" s="96" t="s">
        <v>143</v>
      </c>
      <c r="J203" s="96" t="s">
        <v>144</v>
      </c>
      <c r="K203" s="96" t="s">
        <v>145</v>
      </c>
      <c r="L203" s="96" t="s">
        <v>146</v>
      </c>
      <c r="M203" s="96" t="s">
        <v>147</v>
      </c>
    </row>
    <row r="204" spans="1:39" ht="15" hidden="1" customHeight="1">
      <c r="A204" s="21" t="s">
        <v>159</v>
      </c>
      <c r="B204" s="22">
        <f>IF($B3="January",B4,IF($C3="January",C4,IF($D3="January",D4,IF($E3="January",E4,IF($F3="January",F4,IF($G3="January",G4,IF($H3="January",H4,IF($I3="January",I4,IF($J3="January",J4,IF($K3="January",K4,IF($L3="January",L4,IF($M3="January",M4,0))))))))))))</f>
        <v>0</v>
      </c>
      <c r="C204" s="22">
        <f>IF($B3="February",B4,IF($C3="February",C4,IF($D3="February",D4,IF($E3="February",E4,IF($F3="February",F4,IF($G3="February",G4,IF($H3="February",H4,IF($I3="February",I4,IF($J3="February",J4,IF($K3="February",K4,IF($L3="February",L4,IF($M3="February",M4,0))))))))))))</f>
        <v>0</v>
      </c>
      <c r="D204" s="22">
        <f>IF($B3="March",$B4,IF($C3="March",C4,IF($D3="March",D4,IF($E3="March",E4,IF($F3="March",F4,IF($G3="March",G4,IF($H3="March",H4,IF($I3="March",I4,IF($J3="March",J4,IF($K3="March",K4,IF($L3="March",L4,IF($M3="March",M4,0))))))))))))</f>
        <v>0</v>
      </c>
      <c r="E204" s="22">
        <f>IF($B3="April",B4,IF($C3="April",C4,IF($D3="April",D4,IF($E3="April",E4,IF($F3="April",F4,IF($G3="April",G4,IF($H3="April",H4,IF($I3="April",I4,IF($J3="April",J4,IF($K3="April",K4,IF($L3="April",L4,IF($M3="April",M4,0))))))))))))</f>
        <v>0</v>
      </c>
      <c r="F204" s="22">
        <f>IF($B3="May",B4,IF($C3="May",C4,IF($D3="May",D4,IF($E3="May",E4,IF($F3="May",F4,IF($G3="May",G4,IF($H3="May",H4,IF($I3="May",I4,IF($J3="May",J4,IF($K3="May",K4,IF($L3="May",L4,IF($M3="May",M4,0))))))))))))</f>
        <v>0</v>
      </c>
      <c r="G204" s="22">
        <f>IF($B3="June",$B4+B32,IF($C3="June",C4,IF($D3="June",D4,IF($E3="June",E4,IF($F3="June",F4,IF($G3="June",G4,IF($H3="June",H4,IF($I3="June",I4,IF($J3="June",J4,IF($K3="June",K4,IF($L3="June",L4,IF($M3="June",M4,0))))))))))))</f>
        <v>0</v>
      </c>
      <c r="H204" s="22">
        <f>IF($B3="July",B4,IF($C3="July",C4,IF($D3="July",D4,IF($E3="July",E4,IF($F3="July",F4,IF($G3="July",G4,IF($H3="July",H4,IF($I3="July",I4,IF($J3="July",J4,IF($K3="July",K4,IF($L3="July",L4,IF($M3="July",M4,0))))))))))))</f>
        <v>0</v>
      </c>
      <c r="I204" s="22">
        <f>IF($B3="August",B4,IF($C3="August",C4,IF($D3="August",D4,IF($E3="August",E4,IF($F3="August",F4,IF($G3="August",G4,IF($H3="August",H4,IF($I3="August",I4,IF($J3="August",J4,IF($K3="August",K4,IF($L3="August",L4,IF($M3="August",M4,0))))))))))))</f>
        <v>0</v>
      </c>
      <c r="J204" s="22">
        <f>IF($B3="September",B4,IF($C3="September",C4,IF($D3="September",D4,IF($E3="September",E4,IF($F3="September",F4,IF($G3="September",G4,IF($H3="September",H4,IF($I3="September",I4,IF($J3="September",J4,IF($K3="September",K4,IF($L3="September",L4,IF($M3="September",M4,0))))))))))))</f>
        <v>0</v>
      </c>
      <c r="K204" s="22">
        <f>IF($B3="October",B4,IF($C3="October",C4,IF($D3="October",D4,IF($E3="October",E4,IF($F3="October",F4,IF($G3="October",G4,IF($H3="October",H4,IF($I3="October",I4,IF($J3="October",J4,IF($K3="October",K4,IF($L3="October",L4,IF($M3="October",M4,0))))))))))))</f>
        <v>0</v>
      </c>
      <c r="L204" s="22">
        <f>IF($B3="November",B4,IF($C3="November",C4,IF($D3="November",D4,IF($E3="November",E4,IF($F3="November",F4,IF($G3="November",G4,IF($H3="November",H4,IF($I3="November",I4,IF($J3="November",J4,IF($K3="November",K4,IF($L3="November",L4,IF($M3="November",M4,0))))))))))))</f>
        <v>0</v>
      </c>
      <c r="M204" s="22">
        <f>IF($B3="December",$B4,IF($C3="December",C4,IF($D3="December",D4,IF($E3="December",E4,IF($F3="December",F4,IF($G3="December",G4,IF($H3="December",H4,IF($I3="December",I4,IF($J3="December",J4,IF($K3="December",K4,IF($L3="December",L4,IF($M3="December",M4,0))))))))))))</f>
        <v>0</v>
      </c>
      <c r="O204" s="22">
        <f>SUM(B204:M204)</f>
        <v>0</v>
      </c>
    </row>
    <row r="205" spans="1:39" ht="15" hidden="1" customHeight="1">
      <c r="A205" s="21" t="s">
        <v>110</v>
      </c>
      <c r="B205" s="22">
        <f>IF($B3="January",$B31,IF($C3="January",$C31,IF($D3="January",$D31,IF($E3="January",$E31,IF($F3="January",$F31,IF($G3="January",$G31,IF($H3="January",$H31,IF($I3="January",$I31,IF($J3="January",$J31,IF($K3="January",$K31,IF($L3="January",$L31,IF($M3="January",$M31,0))))))))))))</f>
        <v>0</v>
      </c>
      <c r="C205" s="22">
        <f>IF($B3="February",$B31,IF($C3="February",$C31,IF($D3="February",$D31,IF($E3="February",$E31,IF($F3="February",$F31,IF($G3="February",$G31,IF($H3="February",$H31,IF($I3="February",$I31,IF($J3="February",$J31,IF($K3="February",$K31,IF($L3="February",$L31,IF($M3="February",$M31,0))))))))))))</f>
        <v>0</v>
      </c>
      <c r="D205" s="22">
        <f>IF($B3="March",$B31,IF($C3="March",$C31,IF($D3="March",$D31,IF($E3="March",$E31,IF($F3="March",$F31,IF($G3="March",$G31,IF($H3="March",$H31,IF($I3="March",$I31,IF($J3="March",$J31,IF($K3="March",$K31,IF($L3="March",$L31,IF($M3="March",$M31,0))))))))))))</f>
        <v>0</v>
      </c>
      <c r="E205" s="22">
        <f>IF($B3="April",$B31,IF($C3="April",$C31,IF($D3="April",$D31,IF($E3="April",$E31,IF($F3="April",$F31,IF($G3="April",$G31,IF($H3="April",$H31,IF($I3="April",$I31,IF($J3="April",$J31,IF($K3="April",$K31,IF($L3="April",$L31,IF($M3="April",$M31,0))))))))))))</f>
        <v>0</v>
      </c>
      <c r="F205" s="22">
        <f>IF($B3="May",$B31,IF($C3="May",$C31,IF($D3="May",$D31,IF($E3="May",$E31,IF($F3="May",$F31,IF($G3="May",$G31,IF($H3="May",$H31,IF($I3="May",$I31,IF($J3="May",$J31,IF($K3="May",$K31,IF($L3="May",$L31,IF($M3="May",$M31,0))))))))))))</f>
        <v>0</v>
      </c>
      <c r="G205" s="22">
        <f>IF($B3="June",$B31,IF($C3="June",$C31,IF($D3="June",$D31,IF($E3="June",$E31,IF($F3="June",$F31,IF($G3="June",$G31,IF($H3="June",$H31,IF($I3="June",$I31,IF($J3="June",$J31,IF($K3="June",$K31,IF($L3="June",$L31,IF($M3="June",$M31,0))))))))))))</f>
        <v>0</v>
      </c>
      <c r="H205" s="22">
        <f>IF($B3="July",$B31,IF($C3="July",$C31,IF($D3="July",$D31,IF($E3="July",$E31,IF($F3="July",$F31,IF($G3="July",$G31,IF($H3="July",$H31,IF($I3="July",$I31,IF($J3="July",$J31,IF($K3="July",$K31,IF($L3="July",$L31,IF($M3="July",$M31,0))))))))))))</f>
        <v>0</v>
      </c>
      <c r="I205" s="22">
        <f>IF($B3="August",$B31,IF($C3="August",$C31,IF($D3="August",$D31,IF($E3="August",$E31,IF($F3="August",$F31,IF($G3="August",$G31,IF($H3="August",$H31,IF($I3="August",$I31,IF($J3="August",$J31,IF($K3="August",$K31,IF($L3="August",$L31,IF($M3="August",$M31,0))))))))))))</f>
        <v>0</v>
      </c>
      <c r="J205" s="22">
        <f>IF($B3="September",$B31,IF($C3="September",$C31,IF($D3="September",$D31,IF($E3="September",$E31,IF($F3="September",$F31,IF($G3="September",$G31,IF($H3="September",$H31,IF($I3="September",$I31,IF($J3="September",$J31,IF($K3="September",$K31,IF($L3="September",$L31,IF($M3="September",$M31,0))))))))))))</f>
        <v>0</v>
      </c>
      <c r="K205" s="22">
        <f>IF($B3="October",$B31,IF($C3="October",$C31,IF($D3="October",$D31,IF($E3="October",$E31,IF($F3="October",$F31,IF($G3="October",$G31,IF($H3="October",$H31,IF($I3="October",$I31,IF($J3="October",$J31,IF($K3="October",$K31,IF($L3="October",$L31,IF($M3="October",$M31,0))))))))))))</f>
        <v>0</v>
      </c>
      <c r="L205" s="22">
        <f>IF($B3="November",$B31,IF($C3="November",$C31,IF($D3="November",$D31,IF($E3="November",$E31,IF($F3="November",$F31,IF($G3="November",$G31,IF($H3="November",$H31,IF($I3="November",$I31,IF($J3="November",$J31,IF($K3="November",$K31,IF($L3="November",$L31,IF($M3="November",$M31,0))))))))))))</f>
        <v>0</v>
      </c>
      <c r="M205" s="22">
        <f>IF($B3="December",$B31,IF($C3="December",$C31,IF($D3="December",$D31,IF($E3="December",$E31,IF($F3="December",$F31,IF($G3="December",$G31,IF($H3="December",$H31,IF($I3="December",$I31,IF($J3="December",$J31,IF($K3="December",$K31,IF($L3="December",$L31,IF($M3="December",$M31,0))))))))))))</f>
        <v>0</v>
      </c>
      <c r="O205" s="22">
        <f>SUM(B205:M205)</f>
        <v>0</v>
      </c>
      <c r="Z205" s="26"/>
      <c r="AA205" s="26"/>
      <c r="AB205" s="26"/>
      <c r="AC205" s="26"/>
      <c r="AD205" s="26"/>
      <c r="AE205" s="26"/>
      <c r="AF205" s="26"/>
      <c r="AG205" s="26"/>
      <c r="AH205" s="26"/>
      <c r="AI205" s="26"/>
      <c r="AJ205" s="26"/>
      <c r="AK205" s="26"/>
      <c r="AM205" s="26"/>
    </row>
    <row r="206" spans="1:39" ht="15" hidden="1" customHeight="1">
      <c r="A206" s="21" t="s">
        <v>160</v>
      </c>
      <c r="B206" s="22">
        <f>IF($B3="January",$B26-#REF!,IF($C3="January",$C26-#REF!,IF($D3="January",$D26-#REF!,IF($E3="January",$E26-#REF!,IF($F3="January",$F26-#REF!,IF($G3="January",$G26-#REF!,IF($H3="January",$H26-#REF!,IF($I3="January",$I26-#REF!,IF($J3="January",$J26-#REF!,IF($K3="January",$K26-#REF!,IF($L3="January",$L26-#REF!,IF($M3="January",$M26-#REF!,0))))))))))))</f>
        <v>0</v>
      </c>
      <c r="C206" s="22">
        <f>IF($B3="February",$B26-#REF!,IF($C3="February",$C26-#REF!,IF($D3="February",$D26-#REF!,IF($E3="February",$E26-#REF!,IF($F3="February",$F26-#REF!,IF($G3="February",$G26-#REF!,IF($H3="February",$H26-#REF!,IF($I3="February",$I26-#REF!,IF($J3="February",$J26-#REF!,IF($K3="February",$K26-#REF!,IF($L3="February",$L26-#REF!,IF($M3="February",$M26-#REF!,0))))))))))))</f>
        <v>0</v>
      </c>
      <c r="D206" s="22">
        <f>IF($B3="March",$B26-#REF!,IF($C3="March",$C26-#REF!,IF($D3="March",$D26-#REF!,IF($E3="March",$E26-#REF!,IF($F3="March",$F26-#REF!,IF($G3="March",$G26-#REF!,IF($H3="March",$H26-#REF!,IF($I3="March",$I26-#REF!,IF($J3="March",$J26-#REF!,IF($K3="March",$K26-#REF!,IF($L3="March",$L26-#REF!,IF($M3="March",$M26-#REF!,0))))))))))))</f>
        <v>0</v>
      </c>
      <c r="E206" s="22">
        <f>IF($B3="April",$B26-#REF!,IF($C3="April",$C26-#REF!,IF($D3="April",$D26-#REF!,IF($E3="April",$E26-#REF!,IF($F3="April",$F26-#REF!,IF($G3="April",$G26-#REF!,IF($H3="April",$H26-#REF!,IF($I3="April",$I26-#REF!,IF($J3="April",$J26-#REF!,IF($K3="April",$K26-#REF!,IF($L3="April",$L26-#REF!,IF($M3="April",$M26-#REF!,0))))))))))))</f>
        <v>0</v>
      </c>
      <c r="F206" s="22">
        <f>IF($B3="May",$B26-#REF!,IF($C3="May",$C26-#REF!,IF($D3="May",$D26-#REF!,IF($E3="May",$E26-#REF!,IF($F3="May",$F26-#REF!,IF($G3="May",$G26-#REF!,IF($H3="May",$H26-#REF!,IF($I3="May",$I26-#REF!,IF($J3="May",$J26-#REF!,IF($K3="May",$K26-#REF!,IF($L3="May",$L26-#REF!,IF($M3="May",$M26-#REF!,0))))))))))))</f>
        <v>0</v>
      </c>
      <c r="G206" s="22">
        <f>IF($B3="June",$B26-#REF!,IF($C3="June",$C26-#REF!,IF($D3="June",$D26-#REF!,IF($E3="June",$E26-#REF!,IF($F3="June",$F26-#REF!,IF($G3="June",$G26-#REF!,IF($H3="June",$H26-#REF!,IF($I3="June",$I26-#REF!,IF($J3="June",$J26-#REF!,IF($K3="June",$K26-#REF!,IF($L3="June",$L26-#REF!,IF($M3="June",$M26-#REF!,0))))))))))))</f>
        <v>0</v>
      </c>
      <c r="H206" s="22">
        <f>IF($B3="July",$B26-#REF!,IF($C3="July",$C26-#REF!,IF($D3="July",$D26-#REF!,IF($E3="July",$E26-#REF!,IF($F3="July",$F26-#REF!,IF($G3="July",$G26-#REF!,IF($H3="July",$H26-#REF!,IF($I3="July",$I26-#REF!,IF($J3="July",$J26-#REF!,IF($K3="July",$K26-#REF!,IF($L3="July",$L26-#REF!,IF($M3="July",$M26-#REF!,0))))))))))))</f>
        <v>0</v>
      </c>
      <c r="I206" s="22">
        <f>IF($B3="August",$B26-#REF!,IF($C3="August",$C26-#REF!,IF($D3="August",$D26-#REF!,IF($E3="August",$E26-#REF!,IF($F3="August",$F26-#REF!,IF($G3="August",$G26-#REF!,IF($H3="August",$H26-#REF!,IF($I3="August",$I26-#REF!,IF($J3="August",$J26-#REF!,IF($K3="August",$K26-#REF!,IF($L3="August",$L26-#REF!,IF($M3="August",$M26-#REF!,0))))))))))))</f>
        <v>0</v>
      </c>
      <c r="J206" s="22">
        <f>IF($B3="September",$B26-#REF!,IF($C3="September",$C26-#REF!,IF($D3="September",$D26-#REF!,IF($E3="September",$E26-#REF!,IF($F3="September",$F26-#REF!,IF($G3="September",$G26-#REF!,IF($H3="September",$H26-#REF!,IF($I3="September",$I26-#REF!,IF($J3="September",$J26-#REF!,IF($K3="September",$K26-#REF!,IF($L3="September",$L26-#REF!,IF($M3="September",$M26-#REF!,0))))))))))))</f>
        <v>0</v>
      </c>
      <c r="K206" s="22">
        <f>IF($B3="October",$B26-#REF!,IF($C3="October",$C26-#REF!,IF($D3="October",$D26-#REF!,IF($E3="October",$E26-#REF!,IF($F3="October",$F26-#REF!,IF($G3="October",$G26-#REF!,IF($H3="October",$H26-#REF!,IF($I3="October",$I26-#REF!,IF($J3="October",$J26-#REF!,IF($K3="October",$K26-#REF!,IF($L3="October",$L26-#REF!,IF($M3="October",$M26-#REF!,0))))))))))))</f>
        <v>0</v>
      </c>
      <c r="L206" s="22">
        <f>IF($B3="November",$B26-#REF!,IF($C3="November",$C26-#REF!,IF($D3="November",$D26-#REF!,IF($E3="November",$E26-#REF!,IF($F3="November",$F26-#REF!,IF($G3="November",$G26-#REF!,IF($H3="November",$H26-#REF!,IF($I3="November",$I26-#REF!,IF($J3="November",$J26-#REF!,IF($K3="November",$K26-#REF!,IF($L3="November",$L26-#REF!,IF($M3="November",$M26-#REF!,0))))))))))))</f>
        <v>0</v>
      </c>
      <c r="M206" s="22">
        <f>IF($B3="December",$B26-#REF!,IF($C3="December",$C26-#REF!,IF($D3="December",$D26-#REF!,IF($E3="December",$E26-#REF!,IF($F3="December",$F26-#REF!,IF($G3="December",$G26-#REF!,IF($H3="December",$H26-#REF!,IF($I3="December",$I26-#REF!,IF($J3="December",$J26-#REF!,IF($K3="December",$K26-#REF!,IF($L3="December",$L26-#REF!,IF($M3="December",$M26-#REF!,0))))))))))))</f>
        <v>0</v>
      </c>
      <c r="O206" s="22">
        <f>SUM(B206:M206)</f>
        <v>0</v>
      </c>
      <c r="Z206" s="26"/>
      <c r="AA206" s="26"/>
      <c r="AB206" s="26"/>
      <c r="AC206" s="26"/>
      <c r="AD206" s="26"/>
      <c r="AE206" s="26"/>
      <c r="AF206" s="26"/>
      <c r="AG206" s="26"/>
      <c r="AH206" s="26"/>
      <c r="AI206" s="26"/>
      <c r="AJ206" s="26"/>
      <c r="AK206" s="26"/>
      <c r="AM206" s="26"/>
    </row>
    <row r="207" spans="1:39" ht="15" hidden="1" customHeight="1">
      <c r="A207" s="21" t="s">
        <v>111</v>
      </c>
      <c r="B207" s="22">
        <f>IF($B3="January",$B32,IF($C3="January",$C32,IF($D3="January",$D32,IF($E3="January",$E32,IF($F3="January",$F32,IF($G3="January",$G32,IF($H3="January",$H32,IF($I3="January",$I32,IF($J3="January",$J32,IF($K3="January",$K32,IF($L3="January",$L32,IF($M3="January",$M32,0))))))))))))</f>
        <v>0</v>
      </c>
      <c r="C207" s="22">
        <f>IF($B3="February",$B32,IF($C3="February",$C32,IF($D3="February",$D32,IF($E3="February",$E32,IF($F3="February",$F32,IF($G3="February",$G32,IF($H3="February",$H32,IF($I3="February",$I32,IF($J3="February",$J32,IF($K3="February",$K32,IF($L3="February",$L32,IF($M3="February",$M32,0))))))))))))</f>
        <v>0</v>
      </c>
      <c r="D207" s="22">
        <f>IF($B3="March",$B32,IF($C3="March",$C32,IF($D3="March",$D32,IF($E3="March",$E32,IF($F3="March",$F32,IF($G3="March",$G32,IF($H3="March",$H32,IF($I3="March",$I32,IF($J3="March",$J32,IF($K3="March",$K32,IF($L3="March",$L32,IF($M3="March",$M32,0))))))))))))</f>
        <v>0</v>
      </c>
      <c r="E207" s="22">
        <f>IF($B3="April",$B32,IF($C3="April",$C32,IF($D3="April",$D32,IF($E3="April",$E32,IF($F3="April",$F32,IF($G3="April",$G32,IF($H3="April",$H32,IF($I3="April",$I32,IF($J3="April",$J32,IF($K3="April",$K32,IF($L3="April",$L32,IF($M3="April",$M32,0))))))))))))</f>
        <v>0</v>
      </c>
      <c r="F207" s="22">
        <f>IF($B3="May",$B32,IF($C3="May",$C32,IF($D3="May",$D32,IF($E3="May",$E32,IF($F3="May",$F32,IF($G3="May",$G32,IF($H3="May",$H32,IF($I3="May",$I32,IF($J3="May",$J32,IF($K3="May",$K32,IF($L3="May",$L32,IF($M3="May",$M32,0))))))))))))</f>
        <v>0</v>
      </c>
      <c r="G207" s="22">
        <f>IF($B3="June",$B32,IF($C3="June",$C32,IF($D3="June",$D32,IF($E3="June",$E32,IF($F3="June",$F32,IF($G3="June",$G32,IF($H3="June",$H32,IF($I3="June",$I32,IF($J3="June",$J32,IF($K3="June",$K32,IF($L3="June",$L32,IF($M3="June",$M32,0))))))))))))</f>
        <v>0</v>
      </c>
      <c r="H207" s="22">
        <f>IF($B3="July",$B32,IF($C3="July",$C32,IF($D3="July",$D32,IF($E3="July",$E32,IF($F3="July",$F32,IF($G3="July",$G32,IF($H3="July",$H32,IF($I3="July",$I32,IF($J3="July",$J32,IF($K3="July",$K32,IF($L3="July",$L32,IF($M3="July",$M32,0))))))))))))</f>
        <v>0</v>
      </c>
      <c r="I207" s="22">
        <f>IF($B3="August",$B32,IF($C3="August",$C32,IF($D3="August",$D32,IF($E3="August",$E32,IF($F3="August",$F32,IF($G3="August",$G32,IF($H3="August",$H32,IF($I3="August",$I32,IF($J3="August",$J32,IF($K3="August",$K32,IF($L3="August",$L32,IF($M3="August",$M32,0))))))))))))</f>
        <v>0</v>
      </c>
      <c r="J207" s="22">
        <f>IF($B3="September",$B32,IF($C3="September",$C32,IF($D3="September",$D32,IF($E3="September",$E32,IF($F3="September",$F32,IF($G3="September",$G32,IF($H3="September",$H32,IF($I3="September",$I32,IF($J3="September",$J32,IF($K3="September",$K32,IF($L3="September",$L32,IF($M3="September",$M32,0))))))))))))</f>
        <v>0</v>
      </c>
      <c r="K207" s="22">
        <f>IF($B3="October",$B32,IF($C3="October",$C32,IF($D3="October",$D32,IF($E3="October",$E32,IF($F3="October",$F32,IF($G3="October",$G32,IF($H3="October",$H32,IF($I3="October",$I32,IF($J3="October",$J32,IF($K3="October",$K32,IF($L3="October",$L32,IF($M3="October",$M32,0))))))))))))</f>
        <v>0</v>
      </c>
      <c r="L207" s="22">
        <f>IF($B3="November",$B32,IF($C3="November",$C32,IF($D3="November",$D32,IF($E3="November",$E32,IF($F3="November",$F32,IF($G3="November",$G32,IF($H3="November",$H32,IF($I3="November",$I32,IF($J3="November",$J32,IF($K3="November",$K32,IF($L3="November",$L32,IF($M3="November",$M32,0))))))))))))</f>
        <v>0</v>
      </c>
      <c r="M207" s="22">
        <f>IF($B3="December",$B32,IF($C3="December",$C32,IF($D3="December",$D32,IF($E3="December",$E32,IF($F3="December",$F32,IF($G3="December",$G32,IF($H3="December",$H32,IF($I3="December",$I32,IF($J3="December",$J32,IF($K3="December",$K32,IF($L3="December",$L32,IF($M3="December",$M32,0))))))))))))</f>
        <v>0</v>
      </c>
      <c r="O207" s="22">
        <f>SUM(B207:M207)</f>
        <v>0</v>
      </c>
      <c r="Z207" s="26"/>
      <c r="AA207" s="26"/>
      <c r="AB207" s="26"/>
      <c r="AC207" s="26"/>
      <c r="AD207" s="26"/>
      <c r="AE207" s="26"/>
      <c r="AF207" s="26"/>
      <c r="AG207" s="26"/>
      <c r="AH207" s="26"/>
      <c r="AI207" s="26"/>
      <c r="AJ207" s="26"/>
      <c r="AK207" s="26"/>
      <c r="AM207" s="26"/>
    </row>
    <row r="208" spans="1:39" ht="15" hidden="1" customHeight="1">
      <c r="A208" s="21" t="s">
        <v>112</v>
      </c>
      <c r="B208" s="22">
        <f>B205-B207</f>
        <v>0</v>
      </c>
      <c r="C208" s="22">
        <f t="shared" ref="C208:M208" si="8">C205-C207</f>
        <v>0</v>
      </c>
      <c r="D208" s="22">
        <f t="shared" si="8"/>
        <v>0</v>
      </c>
      <c r="E208" s="22">
        <f t="shared" si="8"/>
        <v>0</v>
      </c>
      <c r="F208" s="22">
        <f t="shared" si="8"/>
        <v>0</v>
      </c>
      <c r="G208" s="22">
        <f t="shared" si="8"/>
        <v>0</v>
      </c>
      <c r="H208" s="22">
        <f t="shared" si="8"/>
        <v>0</v>
      </c>
      <c r="I208" s="22">
        <f t="shared" si="8"/>
        <v>0</v>
      </c>
      <c r="J208" s="22">
        <f t="shared" si="8"/>
        <v>0</v>
      </c>
      <c r="K208" s="22">
        <f t="shared" si="8"/>
        <v>0</v>
      </c>
      <c r="L208" s="22">
        <f t="shared" si="8"/>
        <v>0</v>
      </c>
      <c r="M208" s="22">
        <f t="shared" si="8"/>
        <v>0</v>
      </c>
      <c r="N208" s="23"/>
      <c r="O208" s="22">
        <f>O205-O207</f>
        <v>0</v>
      </c>
      <c r="Z208" s="26"/>
      <c r="AA208" s="26"/>
      <c r="AB208" s="26"/>
      <c r="AC208" s="26"/>
      <c r="AD208" s="26"/>
      <c r="AE208" s="26"/>
      <c r="AF208" s="26"/>
      <c r="AG208" s="26"/>
      <c r="AH208" s="26"/>
      <c r="AI208" s="26"/>
      <c r="AJ208" s="26"/>
      <c r="AK208" s="26"/>
      <c r="AM208" s="26"/>
    </row>
    <row r="209" spans="1:13" ht="15" hidden="1" customHeight="1"/>
    <row r="210" spans="1:13" ht="15" hidden="1" customHeight="1">
      <c r="D210" s="23">
        <f>SUM(B204:D204)</f>
        <v>0</v>
      </c>
      <c r="G210" s="23">
        <f>SUM(E204:G204)</f>
        <v>0</v>
      </c>
      <c r="J210" s="23">
        <f>SUM(H204:J204)</f>
        <v>0</v>
      </c>
      <c r="M210" s="23">
        <f>SUM(K204:M204)</f>
        <v>0</v>
      </c>
    </row>
    <row r="211" spans="1:13" ht="15" hidden="1" customHeight="1">
      <c r="D211" s="23">
        <f>SUM(B206:D206)</f>
        <v>0</v>
      </c>
      <c r="G211" s="23">
        <f>SUM(E206:G206)</f>
        <v>0</v>
      </c>
      <c r="J211" s="23">
        <f>SUM(H206:J206)</f>
        <v>0</v>
      </c>
      <c r="M211" s="23">
        <f>SUM(K206:M206)</f>
        <v>0</v>
      </c>
    </row>
    <row r="212" spans="1:13" ht="15" hidden="1" customHeight="1">
      <c r="D212" s="23"/>
      <c r="G212" s="23"/>
      <c r="J212" s="23"/>
      <c r="M212" s="23"/>
    </row>
    <row r="213" spans="1:13" ht="15" hidden="1" customHeight="1">
      <c r="A213" s="21" t="s">
        <v>151</v>
      </c>
      <c r="B213" s="96" t="s">
        <v>152</v>
      </c>
      <c r="C213" s="96" t="s">
        <v>153</v>
      </c>
      <c r="D213" s="96" t="s">
        <v>154</v>
      </c>
      <c r="E213" s="96" t="s">
        <v>155</v>
      </c>
    </row>
    <row r="214" spans="1:13" ht="15" hidden="1" customHeight="1">
      <c r="B214" s="96" t="str">
        <f>IF($C222="January","1st Quarter",IF($C222="February","1st Quarter",IF($C222="March","4th Quarter",IF($C222="April","4th Quarter",IF($C222="May","4th Quarter",IF($C222="June","3rd Quarter",IF($C222="July","3rd Quarter",IF($C222="August","3rd Quarter",IF($C222="September","2nd Quarter",IF($C222="October","2nd Quarter",IF($C222="November","2nd Quarter",IF($C222="December","1st Quarter",0))))))))))))</f>
        <v>3rd Quarter</v>
      </c>
      <c r="C214" s="96" t="str">
        <f>IF($C222="January","2nd Quarter",IF($C222="February","2nd Quarter",IF($C222="March","1st Quarter",IF($C222="April","1st Quarter",IF($C222="May","1st Quarter",IF($C222="June","4th Quarter",IF($C222="July","4th Quarter",IF($C222="August","4th Quarter",IF($C222="September","3rd Quarter",IF($C222="October","3rd Quarter",IF($C222="November","3rd Quarter",IF($C222="December","2nd Quarter",0))))))))))))</f>
        <v>4th Quarter</v>
      </c>
      <c r="D214" s="96" t="str">
        <f>IF($C222="January","3rd Quarter",IF($C222="February","3rd Quarter",IF($C222="March","2nd Quarter",IF($C222="April","2nd Quarter",IF($C222="May","2nd Quarter",IF($C222="June","1st Quarter",IF($C222="July","1st Quarter",IF($C222="August","1st Quarter",IF($C222="September","4th Quarter",IF($C222="October","4th Quarter",IF($C222="November","4th Quarter",IF($C222="December","3rd Quarter",0))))))))))))</f>
        <v>1st Quarter</v>
      </c>
      <c r="E214" s="96" t="str">
        <f>IF($C222="January","4th Quarter",IF($C222="February","4th Quarter",IF($C222="March","3rd Quarter",IF($C222="April","3rd Quarter",IF($C222="May","3rd Quarter",IF($C222="June","2nd Quarter",IF($C222="July","2nd Quarter",IF($C222="August","2nd Quarter",IF($C222="September","1st Quarter",IF($C222="October","1st Quarter",IF($C222="November","1st Quarter",IF($C222="December","4th Quarter",0))))))))))))</f>
        <v>2nd Quarter</v>
      </c>
    </row>
    <row r="215" spans="1:13" ht="15" hidden="1" customHeight="1">
      <c r="A215" s="21" t="s">
        <v>194</v>
      </c>
      <c r="B215" s="104">
        <f>IF(C222="December",SUM(B204:D204),IF(C222="January",SUM(C204:D204),IF(C222="February",SUM(D204),0)))</f>
        <v>0</v>
      </c>
      <c r="C215" s="104">
        <f>IF($C222="March",SUM(E204:G204),IF($C222="April",SUM(F204:G204),IF($C222="May",SUM(G204),0)))</f>
        <v>0</v>
      </c>
      <c r="D215" s="104">
        <f>IF($C222="June",SUM(H204:J204),IF($C222="July",SUM(I204:J204),IF($C222="August",SUM(J204),0)))</f>
        <v>0</v>
      </c>
      <c r="E215" s="104">
        <f>IF($C222="September",SUM(K204:M204),IF($C222="October",SUM(L204:M204),IF($C222="November",SUM(M204),0)))</f>
        <v>0</v>
      </c>
    </row>
    <row r="216" spans="1:13" ht="15" hidden="1" customHeight="1">
      <c r="A216" s="21" t="s">
        <v>195</v>
      </c>
      <c r="B216" s="104">
        <f>IF($B214="2nd Quarter",SUM(B204:D204),IF($B214="3rd Quarter",SUM(B204:D204),IF($B214="4th Quarter",SUM(B204:D204),0)))</f>
        <v>0</v>
      </c>
      <c r="C216" s="104">
        <f>IF($C214="2nd Quarter",SUM(E204:G204),IF($C214="3rd Quarter",SUM(E204:G204),IF($C214="4th Quarter",SUM(E204:G204),0)))</f>
        <v>0</v>
      </c>
      <c r="D216" s="104">
        <f>IF(D214="2nd Quarter",SUM(H204:J204),IF(D214="3rd Quarter",SUM(H204:J204),IF(D214="4th Quarter",SUM(H204:J204),0)))</f>
        <v>0</v>
      </c>
      <c r="E216" s="104">
        <f>IF(E214="2nd Quarter",SUM(K204:M204),IF(E214="3rd Quarter",SUM(K204:M204),IF(E214="4th Quarter",SUM(K204:M204),0)))</f>
        <v>0</v>
      </c>
    </row>
    <row r="217" spans="1:13" ht="15" hidden="1" customHeight="1">
      <c r="A217" s="21" t="s">
        <v>196</v>
      </c>
      <c r="B217" s="104">
        <f>IF(C222="December",SUM(B206:D206),IF(C222="January",SUM(C206:D206),IF(C222="February",SUM(D206),0)))</f>
        <v>0</v>
      </c>
      <c r="C217" s="104">
        <f>IF($C222="March",SUM(E206:G206),IF($C222="April",SUM(F206:G206),IF($C222="May",SUM(G206),0)))</f>
        <v>0</v>
      </c>
      <c r="D217" s="104">
        <f>IF($C222="June",SUM(H206:J206),IF($C222="July",SUM(I206:J206),IF($C222="August",SUM(J206),0)))</f>
        <v>0</v>
      </c>
      <c r="E217" s="104">
        <f>IF($C222="September",SUM(K206:M206),IF($C222="October",SUM(L206:M206),IF($C222="November",SUM(M206),0)))</f>
        <v>0</v>
      </c>
    </row>
    <row r="218" spans="1:13" ht="15" hidden="1" customHeight="1">
      <c r="A218" s="21" t="s">
        <v>160</v>
      </c>
      <c r="B218" s="104">
        <f>IF($B214="2nd Quarter",SUM(B206:D206),IF($B214="3rd Quarter",SUM(B206:D206),IF($B214="4th Quarter",SUM(B206:D206),0)))</f>
        <v>0</v>
      </c>
      <c r="C218" s="104">
        <f>IF($C214="2nd Quarter",SUM(E206:G206),IF($C214="3rd Quarter",SUM(E206:G206),IF($C214="4th Quarter",SUM(E206:G206),0)))</f>
        <v>0</v>
      </c>
      <c r="D218" s="104">
        <f>IF(D214="2nd Quarter",SUM(H206:J206),IF(D214="3rd Quarter",SUM(H206:J206),IF(D214="4th Quarter",SUM(H206:J206),0)))</f>
        <v>0</v>
      </c>
      <c r="E218" s="104">
        <f>IF(E214="2nd Quarter",SUM(K206:M206),IF(E214="3rd Quarter",SUM(K206:M206),IF(E214="4th Quarter",SUM(K206:M206),0)))</f>
        <v>0</v>
      </c>
    </row>
    <row r="219" spans="1:13" ht="15" hidden="1" customHeight="1">
      <c r="B219" s="88"/>
      <c r="C219" s="88"/>
      <c r="D219" s="88"/>
      <c r="E219" s="88"/>
    </row>
    <row r="220" spans="1:13" ht="15" hidden="1" customHeight="1"/>
    <row r="221" spans="1:13" hidden="1">
      <c r="A221" s="21" t="s">
        <v>188</v>
      </c>
      <c r="C221" s="287">
        <v>43983</v>
      </c>
      <c r="D221" s="287"/>
    </row>
    <row r="222" spans="1:13" hidden="1">
      <c r="A222" s="21" t="s">
        <v>189</v>
      </c>
      <c r="C222" s="96" t="str">
        <f>TEXT(C221,"MMMMMMMMMMMMM")</f>
        <v>June</v>
      </c>
      <c r="E222" s="96"/>
    </row>
    <row r="223" spans="1:13" ht="15" hidden="1" customHeight="1"/>
    <row r="226" spans="5:5">
      <c r="E226" s="103"/>
    </row>
  </sheetData>
  <sheetProtection algorithmName="SHA-512" hashValue="5OCJvIWJBigvbnNqFf7EEU0TDSnCO0e82aMQgE1G5W1bW9AFKvJ/0OzxZ6FMgpaYN1R61xv+MhaQcrPQ82dkvA==" saltValue="byT87FetCFEm9Y1LAMNF/g==" spinCount="100000" sheet="1" formatCells="0" formatColumns="0" formatRows="0" selectLockedCells="1"/>
  <protectedRanges>
    <protectedRange sqref="B39 B26:M27 B6 B10:M24 B37:M37 O26:O27" name="Range1_2"/>
  </protectedRanges>
  <mergeCells count="14">
    <mergeCell ref="K44:M44"/>
    <mergeCell ref="C221:D221"/>
    <mergeCell ref="K45:M45"/>
    <mergeCell ref="B2:D2"/>
    <mergeCell ref="C45:D45"/>
    <mergeCell ref="E45:F45"/>
    <mergeCell ref="G45:H45"/>
    <mergeCell ref="G2:J2"/>
    <mergeCell ref="E2:F2"/>
    <mergeCell ref="I45:J45"/>
    <mergeCell ref="C44:D44"/>
    <mergeCell ref="E44:F44"/>
    <mergeCell ref="G44:H44"/>
    <mergeCell ref="I44:J44"/>
  </mergeCells>
  <phoneticPr fontId="0" type="noConversion"/>
  <conditionalFormatting sqref="B28:M30 O28:O30">
    <cfRule type="cellIs" dxfId="5" priority="1" operator="lessThan">
      <formula>0</formula>
    </cfRule>
  </conditionalFormatting>
  <conditionalFormatting sqref="B35:M35 O35 B36:O36 N37">
    <cfRule type="cellIs" dxfId="4" priority="2" operator="lessThan">
      <formula>0</formula>
    </cfRule>
  </conditionalFormatting>
  <conditionalFormatting sqref="B39:M40">
    <cfRule type="cellIs" dxfId="3" priority="3" operator="lessThan">
      <formula>0</formula>
    </cfRule>
  </conditionalFormatting>
  <pageMargins left="0.19685039370078741" right="0.19685039370078741" top="0.47244094488188981" bottom="0.43307086614173229" header="0.19685039370078741" footer="0.31496062992125984"/>
  <pageSetup paperSize="9" scale="78" orientation="landscape" r:id="rId1"/>
  <headerFooter alignWithMargins="0">
    <oddHeader xml:space="preserve">&amp;C&amp;"Arial,Bold"&amp;12CASHFLOW SHEET - YEAR 1 </oddHeader>
    <oddFooter>&amp;C&amp;F - &amp;A</oddFooter>
  </headerFooter>
  <ignoredErrors>
    <ignoredError sqref="B206:M206 O206 D211 G211 J211 M211 D217 B218:C218 E218" evalError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3">
    <tabColor rgb="FFD7F0AA"/>
    <pageSetUpPr fitToPage="1"/>
  </sheetPr>
  <dimension ref="A1:G42"/>
  <sheetViews>
    <sheetView showGridLines="0" zoomScaleNormal="100" workbookViewId="0">
      <selection activeCell="E1" sqref="E1"/>
    </sheetView>
  </sheetViews>
  <sheetFormatPr defaultColWidth="9.265625" defaultRowHeight="18"/>
  <cols>
    <col min="1" max="1" width="16.86328125" style="27" customWidth="1"/>
    <col min="2" max="2" width="18.86328125" style="27" customWidth="1"/>
    <col min="3" max="3" width="10.73046875" style="27" customWidth="1"/>
    <col min="4" max="4" width="38.86328125" style="27" customWidth="1"/>
    <col min="5" max="5" width="18.86328125" style="27" customWidth="1"/>
    <col min="6" max="6" width="17.265625" style="27" bestFit="1" customWidth="1"/>
    <col min="7" max="7" width="9.265625" style="27"/>
    <col min="8" max="16384" width="9.265625" style="2"/>
  </cols>
  <sheetData>
    <row r="1" spans="1:6" ht="21" customHeight="1">
      <c r="A1" s="29"/>
      <c r="B1" s="308" t="s">
        <v>263</v>
      </c>
      <c r="C1" s="308"/>
      <c r="D1" s="308"/>
      <c r="E1" s="162" t="s">
        <v>304</v>
      </c>
    </row>
    <row r="2" spans="1:6" ht="38.25" customHeight="1">
      <c r="A2" s="177"/>
      <c r="B2" s="309" t="s">
        <v>6</v>
      </c>
      <c r="C2" s="309"/>
      <c r="D2" s="309"/>
      <c r="E2" s="177"/>
      <c r="F2" s="29"/>
    </row>
    <row r="3" spans="1:6" ht="15.75" customHeight="1"/>
    <row r="4" spans="1:6">
      <c r="A4" s="184" t="s">
        <v>114</v>
      </c>
      <c r="B4" s="186">
        <f>B35</f>
        <v>0</v>
      </c>
      <c r="C4" s="184"/>
      <c r="D4" s="184" t="s">
        <v>115</v>
      </c>
      <c r="E4" s="186">
        <f>E31</f>
        <v>0</v>
      </c>
    </row>
    <row r="5" spans="1:6" ht="7.5" customHeight="1" thickBot="1">
      <c r="A5" s="184"/>
      <c r="B5" s="184"/>
      <c r="C5" s="184"/>
      <c r="D5" s="184"/>
      <c r="E5" s="184"/>
    </row>
    <row r="6" spans="1:6" ht="18.399999999999999" thickBot="1">
      <c r="A6" s="184"/>
      <c r="B6" s="184"/>
      <c r="C6" s="184"/>
      <c r="D6" s="184" t="s">
        <v>270</v>
      </c>
      <c r="E6" s="187">
        <f>B4-E4</f>
        <v>0</v>
      </c>
    </row>
    <row r="7" spans="1:6" ht="6" customHeight="1">
      <c r="A7" s="184"/>
      <c r="B7" s="184"/>
      <c r="C7" s="184"/>
      <c r="D7" s="184"/>
      <c r="E7" s="188"/>
    </row>
    <row r="8" spans="1:6">
      <c r="A8" s="184"/>
      <c r="B8" s="184"/>
      <c r="C8" s="184"/>
      <c r="D8" s="184" t="s">
        <v>272</v>
      </c>
      <c r="E8" s="189">
        <f>'CashFlow-Yr1'!O33</f>
        <v>0</v>
      </c>
    </row>
    <row r="9" spans="1:6" ht="9" customHeight="1" thickBot="1">
      <c r="A9" s="184"/>
      <c r="B9" s="184"/>
      <c r="C9" s="184"/>
      <c r="D9" s="184"/>
      <c r="E9" s="188"/>
    </row>
    <row r="10" spans="1:6" ht="18.399999999999999" thickBot="1">
      <c r="A10" s="184"/>
      <c r="B10" s="184"/>
      <c r="C10" s="184"/>
      <c r="D10" s="190" t="s">
        <v>271</v>
      </c>
      <c r="E10" s="185">
        <f>'CashFlow-Yr1'!O35</f>
        <v>0</v>
      </c>
    </row>
    <row r="11" spans="1:6">
      <c r="A11" s="184"/>
      <c r="B11" s="184"/>
      <c r="C11" s="184"/>
      <c r="D11" s="184"/>
      <c r="E11" s="184"/>
    </row>
    <row r="12" spans="1:6">
      <c r="A12" s="191" t="s">
        <v>7</v>
      </c>
      <c r="B12" s="184"/>
      <c r="C12" s="184"/>
      <c r="D12" s="191" t="s">
        <v>8</v>
      </c>
      <c r="E12" s="188"/>
    </row>
    <row r="13" spans="1:6">
      <c r="A13" s="184"/>
      <c r="B13" s="184"/>
      <c r="C13" s="184"/>
      <c r="D13" s="184"/>
      <c r="E13" s="184"/>
    </row>
    <row r="14" spans="1:6">
      <c r="A14" s="192" t="s">
        <v>9</v>
      </c>
      <c r="B14" s="192" t="s">
        <v>113</v>
      </c>
      <c r="C14" s="184"/>
      <c r="D14" s="193" t="s">
        <v>116</v>
      </c>
      <c r="E14" s="192" t="s">
        <v>117</v>
      </c>
    </row>
    <row r="15" spans="1:6">
      <c r="A15" s="194" t="str">
        <f>'CashFlow-Yr1'!B3</f>
        <v/>
      </c>
      <c r="B15" s="189">
        <f>'CashFlow-Yr1'!B4-'CashFlow-Yr1'!B31</f>
        <v>0</v>
      </c>
      <c r="C15" s="184"/>
      <c r="D15" s="194" t="str">
        <f>'CashFlow-Yr2'!A9</f>
        <v>Cost of Goods Sold</v>
      </c>
      <c r="E15" s="189">
        <f>'CashFlow-Yr1'!O9-'CashFlow-Yr1'!Y9</f>
        <v>0</v>
      </c>
    </row>
    <row r="16" spans="1:6">
      <c r="A16" s="194" t="str">
        <f>'CashFlow-Yr1'!C3</f>
        <v/>
      </c>
      <c r="B16" s="189">
        <f>'CashFlow-Yr1'!C4-'CashFlow-Yr1'!C31</f>
        <v>0</v>
      </c>
      <c r="C16" s="184"/>
      <c r="D16" s="194" t="str">
        <f>'CashFlow-Yr1'!A10</f>
        <v>Accounting/bookkeeping Fees</v>
      </c>
      <c r="E16" s="189">
        <f>'CashFlow-Yr1'!O10-'CashFlow-Yr1'!Y10</f>
        <v>0</v>
      </c>
    </row>
    <row r="17" spans="1:5">
      <c r="A17" s="194" t="str">
        <f>'CashFlow-Yr1'!D3</f>
        <v/>
      </c>
      <c r="B17" s="189">
        <f>'CashFlow-Yr1'!D4-'CashFlow-Yr1'!D31</f>
        <v>0</v>
      </c>
      <c r="C17" s="184"/>
      <c r="D17" s="194" t="str">
        <f>'CashFlow-Yr1'!A11</f>
        <v>Advertising</v>
      </c>
      <c r="E17" s="189">
        <f>'CashFlow-Yr1'!O11-'CashFlow-Yr1'!Y11</f>
        <v>0</v>
      </c>
    </row>
    <row r="18" spans="1:5">
      <c r="A18" s="193" t="s">
        <v>172</v>
      </c>
      <c r="B18" s="195">
        <f>SUM(B15:B17)</f>
        <v>0</v>
      </c>
      <c r="C18" s="184"/>
      <c r="D18" s="194" t="str">
        <f>'CashFlow-Yr1'!A12</f>
        <v>Electricity &amp; Gas</v>
      </c>
      <c r="E18" s="189">
        <f>'CashFlow-Yr1'!O12-'CashFlow-Yr1'!Y12</f>
        <v>0</v>
      </c>
    </row>
    <row r="19" spans="1:5">
      <c r="A19" s="184"/>
      <c r="B19" s="184"/>
      <c r="C19" s="184"/>
      <c r="D19" s="194" t="str">
        <f>'CashFlow-Yr1'!A13</f>
        <v xml:space="preserve">Insurances </v>
      </c>
      <c r="E19" s="189">
        <f>'CashFlow-Yr1'!O13-'CashFlow-Yr1'!Y13</f>
        <v>0</v>
      </c>
    </row>
    <row r="20" spans="1:5">
      <c r="A20" s="194" t="str">
        <f>'CashFlow-Yr1'!E3</f>
        <v/>
      </c>
      <c r="B20" s="189">
        <f>'CashFlow-Yr1'!E4-'CashFlow-Yr1'!E31</f>
        <v>0</v>
      </c>
      <c r="C20" s="184"/>
      <c r="D20" s="194" t="str">
        <f>'CashFlow-Yr1'!A14</f>
        <v>Loan Repayments (No GST)</v>
      </c>
      <c r="E20" s="189">
        <f>'CashFlow-Yr1'!O14-'CashFlow-Yr1'!Y14</f>
        <v>0</v>
      </c>
    </row>
    <row r="21" spans="1:5">
      <c r="A21" s="194" t="str">
        <f>'CashFlow-Yr1'!F3</f>
        <v/>
      </c>
      <c r="B21" s="189">
        <f>'CashFlow-Yr1'!F4-'CashFlow-Yr1'!F31</f>
        <v>0</v>
      </c>
      <c r="C21" s="184"/>
      <c r="D21" s="194" t="str">
        <f>'CashFlow-Yr1'!A15</f>
        <v>Memberships &amp; Subscriptions</v>
      </c>
      <c r="E21" s="189">
        <f>'CashFlow-Yr1'!O15-'CashFlow-Yr1'!Y15</f>
        <v>0</v>
      </c>
    </row>
    <row r="22" spans="1:5">
      <c r="A22" s="194" t="str">
        <f>'CashFlow-Yr1'!G3</f>
        <v/>
      </c>
      <c r="B22" s="189">
        <f>'CashFlow-Yr1'!G4-'CashFlow-Yr1'!G31</f>
        <v>0</v>
      </c>
      <c r="C22" s="184"/>
      <c r="D22" s="194" t="str">
        <f>'CashFlow-Yr1'!A16</f>
        <v>Motor Vehicle (Fuel, Ins, R&amp;M)</v>
      </c>
      <c r="E22" s="189">
        <f>'CashFlow-Yr1'!O16-'CashFlow-Yr1'!Y16</f>
        <v>0</v>
      </c>
    </row>
    <row r="23" spans="1:5">
      <c r="A23" s="193" t="s">
        <v>173</v>
      </c>
      <c r="B23" s="195">
        <f>SUM(B20:B22)</f>
        <v>0</v>
      </c>
      <c r="C23" s="184"/>
      <c r="D23" s="194" t="str">
        <f>'CashFlow-Yr1'!A17</f>
        <v>Purchases - Plant &amp; Equipment</v>
      </c>
      <c r="E23" s="189">
        <f>'CashFlow-Yr1'!O17-'CashFlow-Yr1'!Y17</f>
        <v>0</v>
      </c>
    </row>
    <row r="24" spans="1:5">
      <c r="A24" s="184"/>
      <c r="B24" s="184"/>
      <c r="C24" s="184"/>
      <c r="D24" s="194" t="str">
        <f>'CashFlow-Yr1'!A18</f>
        <v>Rent or Lease Payments</v>
      </c>
      <c r="E24" s="189">
        <f>'CashFlow-Yr1'!O18-'CashFlow-Yr1'!Y18</f>
        <v>0</v>
      </c>
    </row>
    <row r="25" spans="1:5">
      <c r="A25" s="194" t="str">
        <f>'CashFlow-Yr1'!H3</f>
        <v/>
      </c>
      <c r="B25" s="189">
        <f>'CashFlow-Yr1'!H4-'CashFlow-Yr1'!H31</f>
        <v>0</v>
      </c>
      <c r="C25" s="184"/>
      <c r="D25" s="194" t="str">
        <f>'CashFlow-Yr1'!A19</f>
        <v>Repairs &amp; Maintenance</v>
      </c>
      <c r="E25" s="189">
        <f>'CashFlow-Yr1'!O19-'CashFlow-Yr1'!Y19</f>
        <v>0</v>
      </c>
    </row>
    <row r="26" spans="1:5">
      <c r="A26" s="194" t="str">
        <f>'CashFlow-Yr1'!I3</f>
        <v/>
      </c>
      <c r="B26" s="189">
        <f>'CashFlow-Yr1'!I4-'CashFlow-Yr1'!I31</f>
        <v>0</v>
      </c>
      <c r="C26" s="184"/>
      <c r="D26" s="194" t="str">
        <f>'CashFlow-Yr1'!A20</f>
        <v>Stationery &amp; Office Supplies</v>
      </c>
      <c r="E26" s="189">
        <f>'CashFlow-Yr1'!O20-'CashFlow-Yr1'!Y20</f>
        <v>0</v>
      </c>
    </row>
    <row r="27" spans="1:5">
      <c r="A27" s="194" t="str">
        <f>'CashFlow-Yr1'!J3</f>
        <v/>
      </c>
      <c r="B27" s="189">
        <f>'CashFlow-Yr1'!J4-'CashFlow-Yr1'!J31</f>
        <v>0</v>
      </c>
      <c r="C27" s="184"/>
      <c r="D27" s="194" t="str">
        <f>'CashFlow-Yr1'!A21</f>
        <v>Telephone &amp; Internet</v>
      </c>
      <c r="E27" s="189">
        <f>'CashFlow-Yr1'!O21-'CashFlow-Yr1'!Y21</f>
        <v>0</v>
      </c>
    </row>
    <row r="28" spans="1:5">
      <c r="A28" s="193" t="s">
        <v>174</v>
      </c>
      <c r="B28" s="195">
        <f>SUM(B25:B27)</f>
        <v>0</v>
      </c>
      <c r="C28" s="184"/>
      <c r="D28" s="194" t="str">
        <f>'CashFlow-Yr1'!A22</f>
        <v>Postage/shipping</v>
      </c>
      <c r="E28" s="189">
        <f>'CashFlow-Yr1'!O22-'CashFlow-Yr1'!Y22</f>
        <v>0</v>
      </c>
    </row>
    <row r="29" spans="1:5">
      <c r="A29" s="184"/>
      <c r="B29" s="184"/>
      <c r="C29" s="184"/>
      <c r="D29" s="194" t="str">
        <f>'CashFlow-Yr1'!A23</f>
        <v>Bank Fees (No GST)</v>
      </c>
      <c r="E29" s="189">
        <f>'CashFlow-Yr1'!O23-'CashFlow-Yr1'!Y23</f>
        <v>0</v>
      </c>
    </row>
    <row r="30" spans="1:5">
      <c r="A30" s="194" t="str">
        <f>'CashFlow-Yr1'!K3</f>
        <v/>
      </c>
      <c r="B30" s="189">
        <f>'CashFlow-Yr1'!K4-'CashFlow-Yr1'!K31</f>
        <v>0</v>
      </c>
      <c r="C30" s="184"/>
      <c r="D30" s="194" t="str">
        <f>'CashFlow-Yr1'!A24</f>
        <v>Wages</v>
      </c>
      <c r="E30" s="189">
        <f>'CashFlow-Yr1'!O24-'CashFlow-Yr1'!Y24</f>
        <v>0</v>
      </c>
    </row>
    <row r="31" spans="1:5">
      <c r="A31" s="194" t="str">
        <f>'CashFlow-Yr1'!L3</f>
        <v/>
      </c>
      <c r="B31" s="189">
        <f>'CashFlow-Yr1'!L4-'CashFlow-Yr1'!L31</f>
        <v>0</v>
      </c>
      <c r="C31" s="184"/>
      <c r="D31" s="193" t="s">
        <v>67</v>
      </c>
      <c r="E31" s="189">
        <f>SUM(E15:E30)</f>
        <v>0</v>
      </c>
    </row>
    <row r="32" spans="1:5">
      <c r="A32" s="194" t="str">
        <f>'CashFlow-Yr1'!M3</f>
        <v/>
      </c>
      <c r="B32" s="189">
        <f>'CashFlow-Yr1'!M4-'CashFlow-Yr1'!M31</f>
        <v>0</v>
      </c>
      <c r="C32" s="184"/>
      <c r="D32" s="184"/>
      <c r="E32" s="184"/>
    </row>
    <row r="33" spans="1:5">
      <c r="A33" s="193" t="s">
        <v>175</v>
      </c>
      <c r="B33" s="195">
        <f>SUM(B30:B32)</f>
        <v>0</v>
      </c>
      <c r="C33" s="184"/>
      <c r="D33" s="184"/>
      <c r="E33" s="184"/>
    </row>
    <row r="34" spans="1:5" ht="18.399999999999999" thickBot="1">
      <c r="A34" s="184"/>
      <c r="B34" s="184"/>
      <c r="C34" s="184"/>
      <c r="D34" s="184"/>
      <c r="E34" s="184"/>
    </row>
    <row r="35" spans="1:5" ht="18.75" thickTop="1" thickBot="1">
      <c r="A35" s="196" t="s">
        <v>12</v>
      </c>
      <c r="B35" s="197">
        <f>B18+B23+B28+B33</f>
        <v>0</v>
      </c>
      <c r="C35" s="184"/>
      <c r="D35" s="184"/>
      <c r="E35" s="184"/>
    </row>
    <row r="36" spans="1:5" ht="18.75" thickTop="1" thickBot="1">
      <c r="A36" s="29"/>
      <c r="B36" s="90"/>
      <c r="D36" s="91"/>
    </row>
    <row r="37" spans="1:5" s="27" customFormat="1" ht="18.75" customHeight="1">
      <c r="A37" s="299" t="s">
        <v>275</v>
      </c>
      <c r="B37" s="300"/>
      <c r="C37" s="300"/>
      <c r="D37" s="300"/>
      <c r="E37" s="301"/>
    </row>
    <row r="38" spans="1:5" s="27" customFormat="1">
      <c r="A38" s="302"/>
      <c r="B38" s="303"/>
      <c r="C38" s="303"/>
      <c r="D38" s="303"/>
      <c r="E38" s="304"/>
    </row>
    <row r="39" spans="1:5" s="27" customFormat="1" ht="93.75" customHeight="1" thickBot="1">
      <c r="A39" s="305"/>
      <c r="B39" s="306"/>
      <c r="C39" s="306"/>
      <c r="D39" s="306"/>
      <c r="E39" s="307"/>
    </row>
    <row r="40" spans="1:5">
      <c r="A40" s="29"/>
      <c r="B40" s="90"/>
    </row>
    <row r="41" spans="1:5">
      <c r="A41" s="29"/>
      <c r="B41" s="90"/>
    </row>
    <row r="42" spans="1:5">
      <c r="B42" s="29" t="s">
        <v>14</v>
      </c>
    </row>
  </sheetData>
  <sheetProtection algorithmName="SHA-512" hashValue="CQqEAhWS/ukDqpE6k7XZfwnpwow1M7XcszHf3E7VJ/mLuUa6BK9JN4s0mzhCtHFdudekG5XBbst8vCCfcjAVVw==" saltValue="7zlxqQX1S5NDzD7vMiy7vw==" spinCount="100000" sheet="1" formatCells="0" formatColumns="0" formatRows="0" selectLockedCells="1"/>
  <mergeCells count="3">
    <mergeCell ref="A37:E39"/>
    <mergeCell ref="B1:D1"/>
    <mergeCell ref="B2:D2"/>
  </mergeCells>
  <phoneticPr fontId="0" type="noConversion"/>
  <printOptions horizontalCentered="1"/>
  <pageMargins left="0.35433070866141736" right="0.15748031496062992" top="0.59055118110236227" bottom="0.39370078740157483" header="0.70866141732283472" footer="0.19685039370078741"/>
  <pageSetup paperSize="9" scale="96" orientation="portrait" r:id="rId1"/>
  <headerFooter alignWithMargins="0">
    <oddFooter>&amp;C&amp;F - &amp;A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4">
    <tabColor rgb="FFD7F0AA"/>
    <pageSetUpPr fitToPage="1"/>
  </sheetPr>
  <dimension ref="A1:R114"/>
  <sheetViews>
    <sheetView showGridLines="0" zoomScale="70" zoomScaleNormal="70" zoomScalePageLayoutView="67" workbookViewId="0">
      <pane xSplit="2" ySplit="3" topLeftCell="C4" activePane="bottomRight" state="frozen"/>
      <selection activeCell="E29" sqref="E29"/>
      <selection pane="topRight" activeCell="E29" sqref="E29"/>
      <selection pane="bottomLeft" activeCell="E29" sqref="E29"/>
      <selection pane="bottomRight" activeCell="A4" sqref="A4"/>
    </sheetView>
  </sheetViews>
  <sheetFormatPr defaultColWidth="9.265625" defaultRowHeight="18"/>
  <cols>
    <col min="1" max="1" width="34.73046875" style="2" customWidth="1"/>
    <col min="2" max="2" width="14.6640625" style="2" bestFit="1" customWidth="1"/>
    <col min="3" max="3" width="15.33203125" style="2" customWidth="1"/>
    <col min="4" max="4" width="14.73046875" style="2" bestFit="1" customWidth="1"/>
    <col min="5" max="5" width="14.73046875" style="2" customWidth="1"/>
    <col min="6" max="14" width="14.73046875" style="2" bestFit="1" customWidth="1"/>
    <col min="15" max="15" width="18.3984375" style="33" customWidth="1"/>
    <col min="16" max="16" width="2.265625" style="2" customWidth="1"/>
    <col min="17" max="17" width="9.73046875" style="2" customWidth="1"/>
    <col min="18" max="16384" width="9.265625" style="2"/>
  </cols>
  <sheetData>
    <row r="1" spans="1:18" ht="25.5" customHeight="1" thickBot="1">
      <c r="O1" s="176" t="s">
        <v>301</v>
      </c>
    </row>
    <row r="2" spans="1:18" s="31" customFormat="1" ht="23.65" thickBot="1">
      <c r="A2" s="158" t="s">
        <v>225</v>
      </c>
      <c r="B2" s="52" t="s">
        <v>9</v>
      </c>
      <c r="C2" s="52" t="str">
        <f>IF(R2="","",TEXT(R2,"MMMMMMMMMMMM"))</f>
        <v/>
      </c>
      <c r="D2" s="52" t="str">
        <f>IF(C2="December","January",IF(C2="January","February",IF(C2="February","March",IF(C2="March","April",IF(C2="April","May",IF(C2="May","June",IF(C2="June","July",IF(C2="July","August",IF(C2="August","September",IF(C2="September","October",IF(C2="October","November",IF(C2="November","December",""))))))))))))</f>
        <v/>
      </c>
      <c r="E2" s="52" t="str">
        <f t="shared" ref="E2:N2" si="0">IF(D2="December","January",IF(D2="January","February",IF(D2="February","March",IF(D2="March","April",IF(D2="April","May",IF(D2="May","June",IF(D2="June","July",IF(D2="July","August",IF(D2="August","September",IF(D2="September","October",IF(D2="October","November",IF(D2="November","December",""))))))))))))</f>
        <v/>
      </c>
      <c r="F2" s="52" t="str">
        <f t="shared" si="0"/>
        <v/>
      </c>
      <c r="G2" s="52" t="str">
        <f t="shared" si="0"/>
        <v/>
      </c>
      <c r="H2" s="52" t="str">
        <f t="shared" si="0"/>
        <v/>
      </c>
      <c r="I2" s="52" t="str">
        <f t="shared" si="0"/>
        <v/>
      </c>
      <c r="J2" s="52" t="str">
        <f t="shared" si="0"/>
        <v/>
      </c>
      <c r="K2" s="52" t="str">
        <f t="shared" si="0"/>
        <v/>
      </c>
      <c r="L2" s="52" t="str">
        <f t="shared" si="0"/>
        <v/>
      </c>
      <c r="M2" s="52" t="str">
        <f t="shared" si="0"/>
        <v/>
      </c>
      <c r="N2" s="52" t="str">
        <f t="shared" si="0"/>
        <v/>
      </c>
      <c r="O2" s="49" t="s">
        <v>43</v>
      </c>
      <c r="R2" s="102" t="str">
        <f>IF(Instruction!D7="","",EDATE(Instruction!D7,1))</f>
        <v/>
      </c>
    </row>
    <row r="3" spans="1:18" s="27" customFormat="1" ht="37.5" customHeight="1" thickBot="1">
      <c r="A3" s="144" t="s">
        <v>42</v>
      </c>
      <c r="B3" s="147" t="s">
        <v>193</v>
      </c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9"/>
    </row>
    <row r="4" spans="1:18">
      <c r="A4" s="145" t="str">
        <f>'SaleMix-Yr1'!A4</f>
        <v>Item 1</v>
      </c>
      <c r="B4" s="146"/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0"/>
    </row>
    <row r="5" spans="1:18">
      <c r="A5" s="131" t="s">
        <v>106</v>
      </c>
      <c r="B5" s="214"/>
      <c r="C5" s="215"/>
      <c r="D5" s="215"/>
      <c r="E5" s="215"/>
      <c r="F5" s="215"/>
      <c r="G5" s="215"/>
      <c r="H5" s="215"/>
      <c r="I5" s="215"/>
      <c r="J5" s="215"/>
      <c r="K5" s="215"/>
      <c r="L5" s="215"/>
      <c r="M5" s="215"/>
      <c r="N5" s="215"/>
      <c r="O5" s="216">
        <f>SUM(C5:N5)</f>
        <v>0</v>
      </c>
    </row>
    <row r="6" spans="1:18">
      <c r="A6" s="132" t="s">
        <v>209</v>
      </c>
      <c r="B6" s="217">
        <f>'SaleMix-Yr1'!B6</f>
        <v>0</v>
      </c>
      <c r="C6" s="199">
        <f>SUM(C5*$B6)</f>
        <v>0</v>
      </c>
      <c r="D6" s="199">
        <f>SUM(D5*$B6)</f>
        <v>0</v>
      </c>
      <c r="E6" s="199">
        <f>SUM(E5*$B6)</f>
        <v>0</v>
      </c>
      <c r="F6" s="199">
        <f t="shared" ref="F6:N6" si="1">SUM(F5*$B6)</f>
        <v>0</v>
      </c>
      <c r="G6" s="199">
        <f t="shared" si="1"/>
        <v>0</v>
      </c>
      <c r="H6" s="199">
        <f t="shared" si="1"/>
        <v>0</v>
      </c>
      <c r="I6" s="199">
        <f t="shared" si="1"/>
        <v>0</v>
      </c>
      <c r="J6" s="199">
        <f t="shared" si="1"/>
        <v>0</v>
      </c>
      <c r="K6" s="199">
        <f t="shared" si="1"/>
        <v>0</v>
      </c>
      <c r="L6" s="199">
        <f t="shared" si="1"/>
        <v>0</v>
      </c>
      <c r="M6" s="199">
        <f t="shared" si="1"/>
        <v>0</v>
      </c>
      <c r="N6" s="199">
        <f t="shared" si="1"/>
        <v>0</v>
      </c>
      <c r="O6" s="218">
        <f>SUM(C6:N6)</f>
        <v>0</v>
      </c>
    </row>
    <row r="7" spans="1:18" ht="18.399999999999999" thickBot="1">
      <c r="A7" s="133" t="s">
        <v>210</v>
      </c>
      <c r="B7" s="219">
        <f>'SaleMix-Yr1'!B7</f>
        <v>0</v>
      </c>
      <c r="C7" s="220">
        <f>SUM(C5*$B7)</f>
        <v>0</v>
      </c>
      <c r="D7" s="220">
        <f>SUM(D5*$B7)</f>
        <v>0</v>
      </c>
      <c r="E7" s="220">
        <f>SUM(E5*$B7)</f>
        <v>0</v>
      </c>
      <c r="F7" s="220">
        <f t="shared" ref="F7:N7" si="2">SUM(F5*$B7)</f>
        <v>0</v>
      </c>
      <c r="G7" s="220">
        <f t="shared" si="2"/>
        <v>0</v>
      </c>
      <c r="H7" s="220">
        <f t="shared" si="2"/>
        <v>0</v>
      </c>
      <c r="I7" s="220">
        <f t="shared" si="2"/>
        <v>0</v>
      </c>
      <c r="J7" s="220">
        <f t="shared" si="2"/>
        <v>0</v>
      </c>
      <c r="K7" s="220">
        <f t="shared" si="2"/>
        <v>0</v>
      </c>
      <c r="L7" s="220">
        <f t="shared" si="2"/>
        <v>0</v>
      </c>
      <c r="M7" s="220">
        <f t="shared" si="2"/>
        <v>0</v>
      </c>
      <c r="N7" s="220">
        <f t="shared" si="2"/>
        <v>0</v>
      </c>
      <c r="O7" s="221">
        <f>SUM(C7:N7)</f>
        <v>0</v>
      </c>
    </row>
    <row r="8" spans="1:18">
      <c r="A8" s="135" t="str">
        <f>'SaleMix-Yr1'!A8</f>
        <v>Item 2</v>
      </c>
      <c r="B8" s="222"/>
      <c r="C8" s="223"/>
      <c r="D8" s="223"/>
      <c r="E8" s="223"/>
      <c r="F8" s="223"/>
      <c r="G8" s="223"/>
      <c r="H8" s="223"/>
      <c r="I8" s="223"/>
      <c r="J8" s="223"/>
      <c r="K8" s="223"/>
      <c r="L8" s="223"/>
      <c r="M8" s="223"/>
      <c r="N8" s="223"/>
      <c r="O8" s="224"/>
    </row>
    <row r="9" spans="1:18">
      <c r="A9" s="131" t="s">
        <v>106</v>
      </c>
      <c r="B9" s="214"/>
      <c r="C9" s="215"/>
      <c r="D9" s="215"/>
      <c r="E9" s="215"/>
      <c r="F9" s="215"/>
      <c r="G9" s="215"/>
      <c r="H9" s="215"/>
      <c r="I9" s="215"/>
      <c r="J9" s="215"/>
      <c r="K9" s="215"/>
      <c r="L9" s="215"/>
      <c r="M9" s="215"/>
      <c r="N9" s="215"/>
      <c r="O9" s="216">
        <f>SUM(C9:N9)</f>
        <v>0</v>
      </c>
    </row>
    <row r="10" spans="1:18">
      <c r="A10" s="132" t="s">
        <v>209</v>
      </c>
      <c r="B10" s="217">
        <f>'SaleMix-Yr1'!B10</f>
        <v>0</v>
      </c>
      <c r="C10" s="199">
        <f>SUM(C9*$B10)</f>
        <v>0</v>
      </c>
      <c r="D10" s="199">
        <f>SUM(D9*$B10)</f>
        <v>0</v>
      </c>
      <c r="E10" s="199">
        <f>SUM(E9*$B10)</f>
        <v>0</v>
      </c>
      <c r="F10" s="199">
        <f t="shared" ref="F10:N10" si="3">SUM(F9*$B10)</f>
        <v>0</v>
      </c>
      <c r="G10" s="199">
        <f t="shared" si="3"/>
        <v>0</v>
      </c>
      <c r="H10" s="199">
        <f t="shared" si="3"/>
        <v>0</v>
      </c>
      <c r="I10" s="199">
        <f t="shared" si="3"/>
        <v>0</v>
      </c>
      <c r="J10" s="199">
        <f t="shared" si="3"/>
        <v>0</v>
      </c>
      <c r="K10" s="199">
        <f t="shared" si="3"/>
        <v>0</v>
      </c>
      <c r="L10" s="199">
        <f t="shared" si="3"/>
        <v>0</v>
      </c>
      <c r="M10" s="199">
        <f t="shared" si="3"/>
        <v>0</v>
      </c>
      <c r="N10" s="199">
        <f t="shared" si="3"/>
        <v>0</v>
      </c>
      <c r="O10" s="218">
        <f>SUM(C10:N10)</f>
        <v>0</v>
      </c>
    </row>
    <row r="11" spans="1:18" ht="18.399999999999999" thickBot="1">
      <c r="A11" s="133" t="s">
        <v>210</v>
      </c>
      <c r="B11" s="219">
        <f>'SaleMix-Yr1'!B11</f>
        <v>0</v>
      </c>
      <c r="C11" s="220">
        <f>SUM(C9*$B11)</f>
        <v>0</v>
      </c>
      <c r="D11" s="220">
        <f>SUM(D9*$B11)</f>
        <v>0</v>
      </c>
      <c r="E11" s="220">
        <f>SUM(E9*$B11)</f>
        <v>0</v>
      </c>
      <c r="F11" s="220">
        <f t="shared" ref="F11:N11" si="4">SUM(F9*$B11)</f>
        <v>0</v>
      </c>
      <c r="G11" s="220">
        <f t="shared" si="4"/>
        <v>0</v>
      </c>
      <c r="H11" s="220">
        <f t="shared" si="4"/>
        <v>0</v>
      </c>
      <c r="I11" s="220">
        <f t="shared" si="4"/>
        <v>0</v>
      </c>
      <c r="J11" s="220">
        <f t="shared" si="4"/>
        <v>0</v>
      </c>
      <c r="K11" s="220">
        <f t="shared" si="4"/>
        <v>0</v>
      </c>
      <c r="L11" s="220">
        <f t="shared" si="4"/>
        <v>0</v>
      </c>
      <c r="M11" s="220">
        <f t="shared" si="4"/>
        <v>0</v>
      </c>
      <c r="N11" s="220">
        <f t="shared" si="4"/>
        <v>0</v>
      </c>
      <c r="O11" s="221">
        <f>SUM(C11:N11)</f>
        <v>0</v>
      </c>
    </row>
    <row r="12" spans="1:18">
      <c r="A12" s="135" t="str">
        <f>'SaleMix-Yr1'!A12</f>
        <v>Item 3</v>
      </c>
      <c r="B12" s="222"/>
      <c r="C12" s="223"/>
      <c r="D12" s="223"/>
      <c r="E12" s="223"/>
      <c r="F12" s="223"/>
      <c r="G12" s="223"/>
      <c r="H12" s="223"/>
      <c r="I12" s="223"/>
      <c r="J12" s="223"/>
      <c r="K12" s="223"/>
      <c r="L12" s="223"/>
      <c r="M12" s="223"/>
      <c r="N12" s="223"/>
      <c r="O12" s="224"/>
    </row>
    <row r="13" spans="1:18">
      <c r="A13" s="131" t="s">
        <v>106</v>
      </c>
      <c r="B13" s="214"/>
      <c r="C13" s="215"/>
      <c r="D13" s="215"/>
      <c r="E13" s="215"/>
      <c r="F13" s="215"/>
      <c r="G13" s="215"/>
      <c r="H13" s="215"/>
      <c r="I13" s="215"/>
      <c r="J13" s="215"/>
      <c r="K13" s="215"/>
      <c r="L13" s="215"/>
      <c r="M13" s="215"/>
      <c r="N13" s="215"/>
      <c r="O13" s="216">
        <f>SUM(C13:N13)</f>
        <v>0</v>
      </c>
    </row>
    <row r="14" spans="1:18">
      <c r="A14" s="132" t="s">
        <v>209</v>
      </c>
      <c r="B14" s="217">
        <f>'SaleMix-Yr1'!B14</f>
        <v>0</v>
      </c>
      <c r="C14" s="199">
        <f>SUM(C13*$B14)</f>
        <v>0</v>
      </c>
      <c r="D14" s="199">
        <f>SUM(D13*$B14)</f>
        <v>0</v>
      </c>
      <c r="E14" s="199">
        <f>SUM(E13*$B14)</f>
        <v>0</v>
      </c>
      <c r="F14" s="199">
        <f t="shared" ref="F14:N14" si="5">SUM(F13*$B14)</f>
        <v>0</v>
      </c>
      <c r="G14" s="199">
        <f t="shared" si="5"/>
        <v>0</v>
      </c>
      <c r="H14" s="199">
        <f t="shared" si="5"/>
        <v>0</v>
      </c>
      <c r="I14" s="199">
        <f t="shared" si="5"/>
        <v>0</v>
      </c>
      <c r="J14" s="199">
        <f t="shared" si="5"/>
        <v>0</v>
      </c>
      <c r="K14" s="199">
        <f t="shared" si="5"/>
        <v>0</v>
      </c>
      <c r="L14" s="199">
        <f t="shared" si="5"/>
        <v>0</v>
      </c>
      <c r="M14" s="199">
        <f t="shared" si="5"/>
        <v>0</v>
      </c>
      <c r="N14" s="199">
        <f t="shared" si="5"/>
        <v>0</v>
      </c>
      <c r="O14" s="218">
        <f>SUM(C14:N14)</f>
        <v>0</v>
      </c>
    </row>
    <row r="15" spans="1:18" ht="18.399999999999999" thickBot="1">
      <c r="A15" s="133" t="s">
        <v>210</v>
      </c>
      <c r="B15" s="219">
        <f>'SaleMix-Yr1'!B15</f>
        <v>0</v>
      </c>
      <c r="C15" s="220">
        <f>SUM(C13*$B15)</f>
        <v>0</v>
      </c>
      <c r="D15" s="220">
        <f>SUM(D13*$B15)</f>
        <v>0</v>
      </c>
      <c r="E15" s="220">
        <f>SUM(E13*$B15)</f>
        <v>0</v>
      </c>
      <c r="F15" s="220">
        <f t="shared" ref="F15:N15" si="6">SUM(F13*$B15)</f>
        <v>0</v>
      </c>
      <c r="G15" s="220">
        <f t="shared" si="6"/>
        <v>0</v>
      </c>
      <c r="H15" s="220">
        <f t="shared" si="6"/>
        <v>0</v>
      </c>
      <c r="I15" s="220">
        <f t="shared" si="6"/>
        <v>0</v>
      </c>
      <c r="J15" s="220">
        <f t="shared" si="6"/>
        <v>0</v>
      </c>
      <c r="K15" s="220">
        <f t="shared" si="6"/>
        <v>0</v>
      </c>
      <c r="L15" s="220">
        <f t="shared" si="6"/>
        <v>0</v>
      </c>
      <c r="M15" s="220">
        <f t="shared" si="6"/>
        <v>0</v>
      </c>
      <c r="N15" s="220">
        <f t="shared" si="6"/>
        <v>0</v>
      </c>
      <c r="O15" s="221">
        <f>SUM(C15:N15)</f>
        <v>0</v>
      </c>
    </row>
    <row r="16" spans="1:18">
      <c r="A16" s="135" t="str">
        <f>'SaleMix-Yr1'!A16</f>
        <v>Service1</v>
      </c>
      <c r="B16" s="222"/>
      <c r="C16" s="223"/>
      <c r="D16" s="223"/>
      <c r="E16" s="223"/>
      <c r="F16" s="223"/>
      <c r="G16" s="223"/>
      <c r="H16" s="223"/>
      <c r="I16" s="223"/>
      <c r="J16" s="223"/>
      <c r="K16" s="223"/>
      <c r="L16" s="223"/>
      <c r="M16" s="223"/>
      <c r="N16" s="223"/>
      <c r="O16" s="224"/>
    </row>
    <row r="17" spans="1:15">
      <c r="A17" s="131" t="s">
        <v>106</v>
      </c>
      <c r="B17" s="214"/>
      <c r="C17" s="215"/>
      <c r="D17" s="215"/>
      <c r="E17" s="215"/>
      <c r="F17" s="215"/>
      <c r="G17" s="215"/>
      <c r="H17" s="215"/>
      <c r="I17" s="215"/>
      <c r="J17" s="215"/>
      <c r="K17" s="215"/>
      <c r="L17" s="215"/>
      <c r="M17" s="215"/>
      <c r="N17" s="215"/>
      <c r="O17" s="216">
        <f>SUM(C17:N17)</f>
        <v>0</v>
      </c>
    </row>
    <row r="18" spans="1:15">
      <c r="A18" s="132" t="s">
        <v>209</v>
      </c>
      <c r="B18" s="217">
        <f>'SaleMix-Yr1'!B18</f>
        <v>0</v>
      </c>
      <c r="C18" s="199">
        <f>SUM(C17*$B18)</f>
        <v>0</v>
      </c>
      <c r="D18" s="199">
        <f>SUM(D17*$B18)</f>
        <v>0</v>
      </c>
      <c r="E18" s="199">
        <f>SUM(E17*$B18)</f>
        <v>0</v>
      </c>
      <c r="F18" s="199">
        <f t="shared" ref="F18:N18" si="7">SUM(F17*$B18)</f>
        <v>0</v>
      </c>
      <c r="G18" s="199">
        <f t="shared" si="7"/>
        <v>0</v>
      </c>
      <c r="H18" s="199">
        <f t="shared" si="7"/>
        <v>0</v>
      </c>
      <c r="I18" s="199">
        <f t="shared" si="7"/>
        <v>0</v>
      </c>
      <c r="J18" s="199">
        <f t="shared" si="7"/>
        <v>0</v>
      </c>
      <c r="K18" s="199">
        <f t="shared" si="7"/>
        <v>0</v>
      </c>
      <c r="L18" s="199">
        <f t="shared" si="7"/>
        <v>0</v>
      </c>
      <c r="M18" s="199">
        <f t="shared" si="7"/>
        <v>0</v>
      </c>
      <c r="N18" s="199">
        <f t="shared" si="7"/>
        <v>0</v>
      </c>
      <c r="O18" s="218">
        <f>SUM(C18:N18)</f>
        <v>0</v>
      </c>
    </row>
    <row r="19" spans="1:15" ht="18.399999999999999" thickBot="1">
      <c r="A19" s="133" t="s">
        <v>210</v>
      </c>
      <c r="B19" s="219">
        <f>'SaleMix-Yr1'!B19</f>
        <v>0</v>
      </c>
      <c r="C19" s="220">
        <f>SUM(C17*$B19)</f>
        <v>0</v>
      </c>
      <c r="D19" s="220">
        <f>SUM(D17*$B19)</f>
        <v>0</v>
      </c>
      <c r="E19" s="220">
        <f>SUM(E17*$B19)</f>
        <v>0</v>
      </c>
      <c r="F19" s="220">
        <f t="shared" ref="F19:N19" si="8">SUM(F17*$B19)</f>
        <v>0</v>
      </c>
      <c r="G19" s="220">
        <f t="shared" si="8"/>
        <v>0</v>
      </c>
      <c r="H19" s="220">
        <f t="shared" si="8"/>
        <v>0</v>
      </c>
      <c r="I19" s="220">
        <f t="shared" si="8"/>
        <v>0</v>
      </c>
      <c r="J19" s="220">
        <f t="shared" si="8"/>
        <v>0</v>
      </c>
      <c r="K19" s="220">
        <f t="shared" si="8"/>
        <v>0</v>
      </c>
      <c r="L19" s="220">
        <f t="shared" si="8"/>
        <v>0</v>
      </c>
      <c r="M19" s="220">
        <f t="shared" si="8"/>
        <v>0</v>
      </c>
      <c r="N19" s="220">
        <f t="shared" si="8"/>
        <v>0</v>
      </c>
      <c r="O19" s="221">
        <f>SUM(C19:N19)</f>
        <v>0</v>
      </c>
    </row>
    <row r="20" spans="1:15">
      <c r="A20" s="135" t="str">
        <f>'SaleMix-Yr1'!A20</f>
        <v>Service 2</v>
      </c>
      <c r="B20" s="222"/>
      <c r="C20" s="223"/>
      <c r="D20" s="223"/>
      <c r="E20" s="223"/>
      <c r="F20" s="223"/>
      <c r="G20" s="223"/>
      <c r="H20" s="223"/>
      <c r="I20" s="223"/>
      <c r="J20" s="223"/>
      <c r="K20" s="223"/>
      <c r="L20" s="223"/>
      <c r="M20" s="223"/>
      <c r="N20" s="223"/>
      <c r="O20" s="224"/>
    </row>
    <row r="21" spans="1:15">
      <c r="A21" s="131" t="s">
        <v>106</v>
      </c>
      <c r="B21" s="214"/>
      <c r="C21" s="215"/>
      <c r="D21" s="215"/>
      <c r="E21" s="215"/>
      <c r="F21" s="215"/>
      <c r="G21" s="215"/>
      <c r="H21" s="215"/>
      <c r="I21" s="215"/>
      <c r="J21" s="215"/>
      <c r="K21" s="215"/>
      <c r="L21" s="215"/>
      <c r="M21" s="215"/>
      <c r="N21" s="215"/>
      <c r="O21" s="216">
        <f>SUM(C21:N21)</f>
        <v>0</v>
      </c>
    </row>
    <row r="22" spans="1:15">
      <c r="A22" s="132" t="s">
        <v>209</v>
      </c>
      <c r="B22" s="217">
        <f>'SaleMix-Yr1'!B22</f>
        <v>0</v>
      </c>
      <c r="C22" s="199">
        <f>SUM(C21*$B22)</f>
        <v>0</v>
      </c>
      <c r="D22" s="199">
        <f>SUM(D21*$B22)</f>
        <v>0</v>
      </c>
      <c r="E22" s="199">
        <f>SUM(E21*$B22)</f>
        <v>0</v>
      </c>
      <c r="F22" s="199">
        <f t="shared" ref="F22:N22" si="9">SUM(F21*$B22)</f>
        <v>0</v>
      </c>
      <c r="G22" s="199">
        <f t="shared" si="9"/>
        <v>0</v>
      </c>
      <c r="H22" s="199">
        <f t="shared" si="9"/>
        <v>0</v>
      </c>
      <c r="I22" s="199">
        <f t="shared" si="9"/>
        <v>0</v>
      </c>
      <c r="J22" s="199">
        <f t="shared" si="9"/>
        <v>0</v>
      </c>
      <c r="K22" s="199">
        <f t="shared" si="9"/>
        <v>0</v>
      </c>
      <c r="L22" s="199">
        <f t="shared" si="9"/>
        <v>0</v>
      </c>
      <c r="M22" s="199">
        <f t="shared" si="9"/>
        <v>0</v>
      </c>
      <c r="N22" s="199">
        <f t="shared" si="9"/>
        <v>0</v>
      </c>
      <c r="O22" s="218">
        <f>SUM(C22:N22)</f>
        <v>0</v>
      </c>
    </row>
    <row r="23" spans="1:15" ht="18.399999999999999" thickBot="1">
      <c r="A23" s="133" t="s">
        <v>210</v>
      </c>
      <c r="B23" s="219">
        <f>'SaleMix-Yr1'!B23</f>
        <v>0</v>
      </c>
      <c r="C23" s="220">
        <f>SUM(C21*$B23)</f>
        <v>0</v>
      </c>
      <c r="D23" s="220">
        <f>SUM(D21*$B23)</f>
        <v>0</v>
      </c>
      <c r="E23" s="220">
        <f>SUM(E21*$B23)</f>
        <v>0</v>
      </c>
      <c r="F23" s="220">
        <f t="shared" ref="F23:N23" si="10">SUM(F21*$B23)</f>
        <v>0</v>
      </c>
      <c r="G23" s="220">
        <f t="shared" si="10"/>
        <v>0</v>
      </c>
      <c r="H23" s="220">
        <f t="shared" si="10"/>
        <v>0</v>
      </c>
      <c r="I23" s="220">
        <f t="shared" si="10"/>
        <v>0</v>
      </c>
      <c r="J23" s="220">
        <f t="shared" si="10"/>
        <v>0</v>
      </c>
      <c r="K23" s="220">
        <f t="shared" si="10"/>
        <v>0</v>
      </c>
      <c r="L23" s="220">
        <f t="shared" si="10"/>
        <v>0</v>
      </c>
      <c r="M23" s="220">
        <f t="shared" si="10"/>
        <v>0</v>
      </c>
      <c r="N23" s="220">
        <f t="shared" si="10"/>
        <v>0</v>
      </c>
      <c r="O23" s="221">
        <f>SUM(C23:N23)</f>
        <v>0</v>
      </c>
    </row>
    <row r="24" spans="1:15">
      <c r="A24" s="135" t="str">
        <f>'SaleMix-Yr1'!A24</f>
        <v>Service 3</v>
      </c>
      <c r="B24" s="222"/>
      <c r="C24" s="223"/>
      <c r="D24" s="223"/>
      <c r="E24" s="223"/>
      <c r="F24" s="223"/>
      <c r="G24" s="223"/>
      <c r="H24" s="223"/>
      <c r="I24" s="223"/>
      <c r="J24" s="223"/>
      <c r="K24" s="223"/>
      <c r="L24" s="223"/>
      <c r="M24" s="223"/>
      <c r="N24" s="223"/>
      <c r="O24" s="224"/>
    </row>
    <row r="25" spans="1:15">
      <c r="A25" s="131" t="s">
        <v>106</v>
      </c>
      <c r="B25" s="214"/>
      <c r="C25" s="215"/>
      <c r="D25" s="215"/>
      <c r="E25" s="215"/>
      <c r="F25" s="215"/>
      <c r="G25" s="215"/>
      <c r="H25" s="215"/>
      <c r="I25" s="215"/>
      <c r="J25" s="215"/>
      <c r="K25" s="215"/>
      <c r="L25" s="215"/>
      <c r="M25" s="215"/>
      <c r="N25" s="215"/>
      <c r="O25" s="216">
        <f>SUM(C25:N25)</f>
        <v>0</v>
      </c>
    </row>
    <row r="26" spans="1:15">
      <c r="A26" s="132" t="s">
        <v>209</v>
      </c>
      <c r="B26" s="217">
        <f>'SaleMix-Yr1'!B26</f>
        <v>0</v>
      </c>
      <c r="C26" s="199">
        <f>SUM(C25*$B26)</f>
        <v>0</v>
      </c>
      <c r="D26" s="199">
        <f>SUM(D25*$B26)</f>
        <v>0</v>
      </c>
      <c r="E26" s="199">
        <f>SUM(E25*$B26)</f>
        <v>0</v>
      </c>
      <c r="F26" s="199">
        <f t="shared" ref="F26:N26" si="11">SUM(F25*$B26)</f>
        <v>0</v>
      </c>
      <c r="G26" s="199">
        <f t="shared" si="11"/>
        <v>0</v>
      </c>
      <c r="H26" s="199">
        <f t="shared" si="11"/>
        <v>0</v>
      </c>
      <c r="I26" s="199">
        <f t="shared" si="11"/>
        <v>0</v>
      </c>
      <c r="J26" s="199">
        <f t="shared" si="11"/>
        <v>0</v>
      </c>
      <c r="K26" s="199">
        <f t="shared" si="11"/>
        <v>0</v>
      </c>
      <c r="L26" s="199">
        <f t="shared" si="11"/>
        <v>0</v>
      </c>
      <c r="M26" s="199">
        <f t="shared" si="11"/>
        <v>0</v>
      </c>
      <c r="N26" s="199">
        <f t="shared" si="11"/>
        <v>0</v>
      </c>
      <c r="O26" s="218">
        <f>SUM(C26:N26)</f>
        <v>0</v>
      </c>
    </row>
    <row r="27" spans="1:15" ht="18.399999999999999" thickBot="1">
      <c r="A27" s="133" t="s">
        <v>210</v>
      </c>
      <c r="B27" s="219">
        <f>'SaleMix-Yr1'!B27</f>
        <v>0</v>
      </c>
      <c r="C27" s="220">
        <f>SUM(C25*$B27)</f>
        <v>0</v>
      </c>
      <c r="D27" s="220">
        <f>SUM(D25*$B27)</f>
        <v>0</v>
      </c>
      <c r="E27" s="220">
        <f>SUM(E25*$B27)</f>
        <v>0</v>
      </c>
      <c r="F27" s="220">
        <f t="shared" ref="F27:N27" si="12">SUM(F25*$B27)</f>
        <v>0</v>
      </c>
      <c r="G27" s="220">
        <f t="shared" si="12"/>
        <v>0</v>
      </c>
      <c r="H27" s="220">
        <f t="shared" si="12"/>
        <v>0</v>
      </c>
      <c r="I27" s="220">
        <f t="shared" si="12"/>
        <v>0</v>
      </c>
      <c r="J27" s="220">
        <f t="shared" si="12"/>
        <v>0</v>
      </c>
      <c r="K27" s="220">
        <f t="shared" si="12"/>
        <v>0</v>
      </c>
      <c r="L27" s="220">
        <f t="shared" si="12"/>
        <v>0</v>
      </c>
      <c r="M27" s="220">
        <f t="shared" si="12"/>
        <v>0</v>
      </c>
      <c r="N27" s="220">
        <f t="shared" si="12"/>
        <v>0</v>
      </c>
      <c r="O27" s="221">
        <f>SUM(C27:N27)</f>
        <v>0</v>
      </c>
    </row>
    <row r="28" spans="1:15">
      <c r="A28" s="135" t="str">
        <f>'SaleMix-Yr1'!A28</f>
        <v>Service 4</v>
      </c>
      <c r="B28" s="222"/>
      <c r="C28" s="223"/>
      <c r="D28" s="223"/>
      <c r="E28" s="223"/>
      <c r="F28" s="223"/>
      <c r="G28" s="223"/>
      <c r="H28" s="223"/>
      <c r="I28" s="223"/>
      <c r="J28" s="223"/>
      <c r="K28" s="223"/>
      <c r="L28" s="223"/>
      <c r="M28" s="223"/>
      <c r="N28" s="223"/>
      <c r="O28" s="224"/>
    </row>
    <row r="29" spans="1:15">
      <c r="A29" s="131" t="s">
        <v>106</v>
      </c>
      <c r="B29" s="214"/>
      <c r="C29" s="215"/>
      <c r="D29" s="215"/>
      <c r="E29" s="215"/>
      <c r="F29" s="215"/>
      <c r="G29" s="215"/>
      <c r="H29" s="215"/>
      <c r="I29" s="215"/>
      <c r="J29" s="215"/>
      <c r="K29" s="215"/>
      <c r="L29" s="215"/>
      <c r="M29" s="215"/>
      <c r="N29" s="215"/>
      <c r="O29" s="216">
        <f>SUM(C29:N29)</f>
        <v>0</v>
      </c>
    </row>
    <row r="30" spans="1:15">
      <c r="A30" s="132" t="s">
        <v>105</v>
      </c>
      <c r="B30" s="217">
        <f>'SaleMix-Yr1'!B30</f>
        <v>0</v>
      </c>
      <c r="C30" s="199">
        <f>SUM(C29*$B30)</f>
        <v>0</v>
      </c>
      <c r="D30" s="199">
        <f>SUM(D29*$B30)</f>
        <v>0</v>
      </c>
      <c r="E30" s="199">
        <f>SUM(E29*$B30)</f>
        <v>0</v>
      </c>
      <c r="F30" s="199">
        <f t="shared" ref="F30:N30" si="13">SUM(F29*$B30)</f>
        <v>0</v>
      </c>
      <c r="G30" s="199">
        <f t="shared" si="13"/>
        <v>0</v>
      </c>
      <c r="H30" s="199">
        <f t="shared" si="13"/>
        <v>0</v>
      </c>
      <c r="I30" s="199">
        <f t="shared" si="13"/>
        <v>0</v>
      </c>
      <c r="J30" s="199">
        <f t="shared" si="13"/>
        <v>0</v>
      </c>
      <c r="K30" s="199">
        <f t="shared" si="13"/>
        <v>0</v>
      </c>
      <c r="L30" s="199">
        <f t="shared" si="13"/>
        <v>0</v>
      </c>
      <c r="M30" s="199">
        <f t="shared" si="13"/>
        <v>0</v>
      </c>
      <c r="N30" s="199">
        <f t="shared" si="13"/>
        <v>0</v>
      </c>
      <c r="O30" s="218">
        <f>SUM(C30:N30)</f>
        <v>0</v>
      </c>
    </row>
    <row r="31" spans="1:15" ht="18.399999999999999" thickBot="1">
      <c r="A31" s="133" t="s">
        <v>182</v>
      </c>
      <c r="B31" s="219">
        <f>'SaleMix-Yr1'!B31</f>
        <v>0</v>
      </c>
      <c r="C31" s="220">
        <f>SUM(C29*$B31)</f>
        <v>0</v>
      </c>
      <c r="D31" s="220">
        <f>SUM(D29*$B31)</f>
        <v>0</v>
      </c>
      <c r="E31" s="220">
        <f>SUM(E29*$B31)</f>
        <v>0</v>
      </c>
      <c r="F31" s="220">
        <f t="shared" ref="F31:N31" si="14">SUM(F29*$B31)</f>
        <v>0</v>
      </c>
      <c r="G31" s="220">
        <f t="shared" si="14"/>
        <v>0</v>
      </c>
      <c r="H31" s="220">
        <f t="shared" si="14"/>
        <v>0</v>
      </c>
      <c r="I31" s="220">
        <f t="shared" si="14"/>
        <v>0</v>
      </c>
      <c r="J31" s="220">
        <f t="shared" si="14"/>
        <v>0</v>
      </c>
      <c r="K31" s="220">
        <f t="shared" si="14"/>
        <v>0</v>
      </c>
      <c r="L31" s="220">
        <f t="shared" si="14"/>
        <v>0</v>
      </c>
      <c r="M31" s="220">
        <f t="shared" si="14"/>
        <v>0</v>
      </c>
      <c r="N31" s="220">
        <f t="shared" si="14"/>
        <v>0</v>
      </c>
      <c r="O31" s="221">
        <f>SUM(C31:N31)</f>
        <v>0</v>
      </c>
    </row>
    <row r="32" spans="1:15">
      <c r="A32" s="135" t="str">
        <f>'SaleMix-Yr1'!A32</f>
        <v>Service 5</v>
      </c>
      <c r="B32" s="222"/>
      <c r="C32" s="223"/>
      <c r="D32" s="223"/>
      <c r="E32" s="223"/>
      <c r="F32" s="223"/>
      <c r="G32" s="223"/>
      <c r="H32" s="223"/>
      <c r="I32" s="223"/>
      <c r="J32" s="223"/>
      <c r="K32" s="223"/>
      <c r="L32" s="223"/>
      <c r="M32" s="223"/>
      <c r="N32" s="223"/>
      <c r="O32" s="224"/>
    </row>
    <row r="33" spans="1:15">
      <c r="A33" s="131" t="s">
        <v>106</v>
      </c>
      <c r="B33" s="214"/>
      <c r="C33" s="215"/>
      <c r="D33" s="215"/>
      <c r="E33" s="215"/>
      <c r="F33" s="215"/>
      <c r="G33" s="215"/>
      <c r="H33" s="215"/>
      <c r="I33" s="215"/>
      <c r="J33" s="215"/>
      <c r="K33" s="215"/>
      <c r="L33" s="215"/>
      <c r="M33" s="215"/>
      <c r="N33" s="215"/>
      <c r="O33" s="216">
        <f>SUM(C33:N33)</f>
        <v>0</v>
      </c>
    </row>
    <row r="34" spans="1:15">
      <c r="A34" s="132" t="s">
        <v>209</v>
      </c>
      <c r="B34" s="217">
        <f>'SaleMix-Yr1'!B34</f>
        <v>0</v>
      </c>
      <c r="C34" s="199">
        <f>SUM(C33*$B34)</f>
        <v>0</v>
      </c>
      <c r="D34" s="199">
        <f>SUM(D33*$B34)</f>
        <v>0</v>
      </c>
      <c r="E34" s="199">
        <f>SUM(E33*$B34)</f>
        <v>0</v>
      </c>
      <c r="F34" s="199">
        <f t="shared" ref="F34:N34" si="15">SUM(F33*$B34)</f>
        <v>0</v>
      </c>
      <c r="G34" s="199">
        <f t="shared" si="15"/>
        <v>0</v>
      </c>
      <c r="H34" s="199">
        <f t="shared" si="15"/>
        <v>0</v>
      </c>
      <c r="I34" s="199">
        <f t="shared" si="15"/>
        <v>0</v>
      </c>
      <c r="J34" s="199">
        <f t="shared" si="15"/>
        <v>0</v>
      </c>
      <c r="K34" s="199">
        <f t="shared" si="15"/>
        <v>0</v>
      </c>
      <c r="L34" s="199">
        <f t="shared" si="15"/>
        <v>0</v>
      </c>
      <c r="M34" s="199">
        <f t="shared" si="15"/>
        <v>0</v>
      </c>
      <c r="N34" s="199">
        <f t="shared" si="15"/>
        <v>0</v>
      </c>
      <c r="O34" s="218">
        <f>SUM(C34:N34)</f>
        <v>0</v>
      </c>
    </row>
    <row r="35" spans="1:15" ht="18.399999999999999" thickBot="1">
      <c r="A35" s="133" t="s">
        <v>210</v>
      </c>
      <c r="B35" s="219">
        <f>'SaleMix-Yr1'!B35</f>
        <v>0</v>
      </c>
      <c r="C35" s="220">
        <f>SUM(C33*$B35)</f>
        <v>0</v>
      </c>
      <c r="D35" s="220">
        <f>SUM(D33*$B35)</f>
        <v>0</v>
      </c>
      <c r="E35" s="220">
        <f>SUM(E33*$B35)</f>
        <v>0</v>
      </c>
      <c r="F35" s="220">
        <f t="shared" ref="F35:N35" si="16">SUM(F33*$B35)</f>
        <v>0</v>
      </c>
      <c r="G35" s="220">
        <f t="shared" si="16"/>
        <v>0</v>
      </c>
      <c r="H35" s="220">
        <f t="shared" si="16"/>
        <v>0</v>
      </c>
      <c r="I35" s="220">
        <f t="shared" si="16"/>
        <v>0</v>
      </c>
      <c r="J35" s="220">
        <f t="shared" si="16"/>
        <v>0</v>
      </c>
      <c r="K35" s="220">
        <f t="shared" si="16"/>
        <v>0</v>
      </c>
      <c r="L35" s="220">
        <f t="shared" si="16"/>
        <v>0</v>
      </c>
      <c r="M35" s="220">
        <f t="shared" si="16"/>
        <v>0</v>
      </c>
      <c r="N35" s="220">
        <f t="shared" si="16"/>
        <v>0</v>
      </c>
      <c r="O35" s="221">
        <f>SUM(C35:N35)</f>
        <v>0</v>
      </c>
    </row>
    <row r="36" spans="1:15">
      <c r="A36" s="135" t="str">
        <f>'SaleMix-Yr1'!A36</f>
        <v>Service 6</v>
      </c>
      <c r="B36" s="222"/>
      <c r="C36" s="223"/>
      <c r="D36" s="223"/>
      <c r="E36" s="223"/>
      <c r="F36" s="223"/>
      <c r="G36" s="223"/>
      <c r="H36" s="223"/>
      <c r="I36" s="223"/>
      <c r="J36" s="223"/>
      <c r="K36" s="223"/>
      <c r="L36" s="223"/>
      <c r="M36" s="223"/>
      <c r="N36" s="223"/>
      <c r="O36" s="224"/>
    </row>
    <row r="37" spans="1:15">
      <c r="A37" s="131" t="s">
        <v>106</v>
      </c>
      <c r="B37" s="214"/>
      <c r="C37" s="215"/>
      <c r="D37" s="215"/>
      <c r="E37" s="215"/>
      <c r="F37" s="215"/>
      <c r="G37" s="215"/>
      <c r="H37" s="215"/>
      <c r="I37" s="215"/>
      <c r="J37" s="215"/>
      <c r="K37" s="215"/>
      <c r="L37" s="215"/>
      <c r="M37" s="215"/>
      <c r="N37" s="215"/>
      <c r="O37" s="216">
        <f>SUM(C37:N37)</f>
        <v>0</v>
      </c>
    </row>
    <row r="38" spans="1:15">
      <c r="A38" s="132" t="s">
        <v>209</v>
      </c>
      <c r="B38" s="217">
        <f>'SaleMix-Yr1'!B38</f>
        <v>0</v>
      </c>
      <c r="C38" s="199">
        <f>SUM(C37*$B38)</f>
        <v>0</v>
      </c>
      <c r="D38" s="199">
        <f>SUM(D37*$B38)</f>
        <v>0</v>
      </c>
      <c r="E38" s="199">
        <f>SUM(E37*$B38)</f>
        <v>0</v>
      </c>
      <c r="F38" s="199">
        <f t="shared" ref="F38:N38" si="17">SUM(F37*$B38)</f>
        <v>0</v>
      </c>
      <c r="G38" s="199">
        <f t="shared" si="17"/>
        <v>0</v>
      </c>
      <c r="H38" s="199">
        <f t="shared" si="17"/>
        <v>0</v>
      </c>
      <c r="I38" s="199">
        <f t="shared" si="17"/>
        <v>0</v>
      </c>
      <c r="J38" s="199">
        <f t="shared" si="17"/>
        <v>0</v>
      </c>
      <c r="K38" s="199">
        <f t="shared" si="17"/>
        <v>0</v>
      </c>
      <c r="L38" s="199">
        <f t="shared" si="17"/>
        <v>0</v>
      </c>
      <c r="M38" s="199">
        <f t="shared" si="17"/>
        <v>0</v>
      </c>
      <c r="N38" s="199">
        <f t="shared" si="17"/>
        <v>0</v>
      </c>
      <c r="O38" s="218">
        <f>SUM(C38:N38)</f>
        <v>0</v>
      </c>
    </row>
    <row r="39" spans="1:15" ht="18.399999999999999" thickBot="1">
      <c r="A39" s="133" t="s">
        <v>210</v>
      </c>
      <c r="B39" s="219">
        <f>'SaleMix-Yr1'!B39</f>
        <v>0</v>
      </c>
      <c r="C39" s="220">
        <f>SUM(C37*$B39)</f>
        <v>0</v>
      </c>
      <c r="D39" s="220">
        <f>SUM(D37*$B39)</f>
        <v>0</v>
      </c>
      <c r="E39" s="220">
        <f>SUM(E37*$B39)</f>
        <v>0</v>
      </c>
      <c r="F39" s="220">
        <f t="shared" ref="F39:N39" si="18">SUM(F37*$B39)</f>
        <v>0</v>
      </c>
      <c r="G39" s="220">
        <f t="shared" si="18"/>
        <v>0</v>
      </c>
      <c r="H39" s="220">
        <f t="shared" si="18"/>
        <v>0</v>
      </c>
      <c r="I39" s="220">
        <f t="shared" si="18"/>
        <v>0</v>
      </c>
      <c r="J39" s="220">
        <f t="shared" si="18"/>
        <v>0</v>
      </c>
      <c r="K39" s="220">
        <f t="shared" si="18"/>
        <v>0</v>
      </c>
      <c r="L39" s="220">
        <f t="shared" si="18"/>
        <v>0</v>
      </c>
      <c r="M39" s="220">
        <f t="shared" si="18"/>
        <v>0</v>
      </c>
      <c r="N39" s="220">
        <f t="shared" si="18"/>
        <v>0</v>
      </c>
      <c r="O39" s="221">
        <f>SUM(C39:N39)</f>
        <v>0</v>
      </c>
    </row>
    <row r="40" spans="1:15">
      <c r="A40" s="135" t="str">
        <f>'SaleMix-Yr1'!A40</f>
        <v>Service 7</v>
      </c>
      <c r="B40" s="222"/>
      <c r="C40" s="223"/>
      <c r="D40" s="223"/>
      <c r="E40" s="223"/>
      <c r="F40" s="223"/>
      <c r="G40" s="223"/>
      <c r="H40" s="223"/>
      <c r="I40" s="223"/>
      <c r="J40" s="223"/>
      <c r="K40" s="223"/>
      <c r="L40" s="223"/>
      <c r="M40" s="223"/>
      <c r="N40" s="223"/>
      <c r="O40" s="224"/>
    </row>
    <row r="41" spans="1:15">
      <c r="A41" s="131" t="s">
        <v>106</v>
      </c>
      <c r="B41" s="214"/>
      <c r="C41" s="215"/>
      <c r="D41" s="215"/>
      <c r="E41" s="215"/>
      <c r="F41" s="215"/>
      <c r="G41" s="215"/>
      <c r="H41" s="215"/>
      <c r="I41" s="215"/>
      <c r="J41" s="215"/>
      <c r="K41" s="215"/>
      <c r="L41" s="215"/>
      <c r="M41" s="215"/>
      <c r="N41" s="215"/>
      <c r="O41" s="216">
        <f>SUM(C41:N41)</f>
        <v>0</v>
      </c>
    </row>
    <row r="42" spans="1:15">
      <c r="A42" s="132" t="s">
        <v>105</v>
      </c>
      <c r="B42" s="217">
        <f>'SaleMix-Yr1'!B42</f>
        <v>0</v>
      </c>
      <c r="C42" s="199">
        <f>SUM(C41*$B42)</f>
        <v>0</v>
      </c>
      <c r="D42" s="199">
        <f>SUM(D41*$B42)</f>
        <v>0</v>
      </c>
      <c r="E42" s="199">
        <f>SUM(E41*$B42)</f>
        <v>0</v>
      </c>
      <c r="F42" s="199">
        <f t="shared" ref="F42:N42" si="19">SUM(F41*$B42)</f>
        <v>0</v>
      </c>
      <c r="G42" s="199">
        <f t="shared" si="19"/>
        <v>0</v>
      </c>
      <c r="H42" s="199">
        <f t="shared" si="19"/>
        <v>0</v>
      </c>
      <c r="I42" s="199">
        <f t="shared" si="19"/>
        <v>0</v>
      </c>
      <c r="J42" s="199">
        <f t="shared" si="19"/>
        <v>0</v>
      </c>
      <c r="K42" s="199">
        <f t="shared" si="19"/>
        <v>0</v>
      </c>
      <c r="L42" s="199">
        <f t="shared" si="19"/>
        <v>0</v>
      </c>
      <c r="M42" s="199">
        <f t="shared" si="19"/>
        <v>0</v>
      </c>
      <c r="N42" s="199">
        <f t="shared" si="19"/>
        <v>0</v>
      </c>
      <c r="O42" s="218">
        <f>SUM(C42:N42)</f>
        <v>0</v>
      </c>
    </row>
    <row r="43" spans="1:15" ht="18.399999999999999" thickBot="1">
      <c r="A43" s="133" t="s">
        <v>182</v>
      </c>
      <c r="B43" s="219">
        <f>'SaleMix-Yr1'!B43</f>
        <v>0</v>
      </c>
      <c r="C43" s="220">
        <f>SUM(C41*$B43)</f>
        <v>0</v>
      </c>
      <c r="D43" s="220">
        <f>SUM(D41*$B43)</f>
        <v>0</v>
      </c>
      <c r="E43" s="220">
        <f>SUM(E41*$B43)</f>
        <v>0</v>
      </c>
      <c r="F43" s="220">
        <f t="shared" ref="F43:N43" si="20">SUM(F41*$B43)</f>
        <v>0</v>
      </c>
      <c r="G43" s="220">
        <f t="shared" si="20"/>
        <v>0</v>
      </c>
      <c r="H43" s="220">
        <f t="shared" si="20"/>
        <v>0</v>
      </c>
      <c r="I43" s="220">
        <f t="shared" si="20"/>
        <v>0</v>
      </c>
      <c r="J43" s="220">
        <f t="shared" si="20"/>
        <v>0</v>
      </c>
      <c r="K43" s="220">
        <f t="shared" si="20"/>
        <v>0</v>
      </c>
      <c r="L43" s="220">
        <f t="shared" si="20"/>
        <v>0</v>
      </c>
      <c r="M43" s="220">
        <f t="shared" si="20"/>
        <v>0</v>
      </c>
      <c r="N43" s="220">
        <f t="shared" si="20"/>
        <v>0</v>
      </c>
      <c r="O43" s="221">
        <f>SUM(C43:N43)</f>
        <v>0</v>
      </c>
    </row>
    <row r="44" spans="1:15">
      <c r="A44" s="135" t="str">
        <f>'SaleMix-Yr1'!A44</f>
        <v>Service 8</v>
      </c>
      <c r="B44" s="222"/>
      <c r="C44" s="223"/>
      <c r="D44" s="223"/>
      <c r="E44" s="223"/>
      <c r="F44" s="223"/>
      <c r="G44" s="223"/>
      <c r="H44" s="223"/>
      <c r="I44" s="223"/>
      <c r="J44" s="223"/>
      <c r="K44" s="223"/>
      <c r="L44" s="223"/>
      <c r="M44" s="223"/>
      <c r="N44" s="223"/>
      <c r="O44" s="224"/>
    </row>
    <row r="45" spans="1:15">
      <c r="A45" s="131" t="s">
        <v>106</v>
      </c>
      <c r="B45" s="214"/>
      <c r="C45" s="215"/>
      <c r="D45" s="215"/>
      <c r="E45" s="215"/>
      <c r="F45" s="215"/>
      <c r="G45" s="215"/>
      <c r="H45" s="215"/>
      <c r="I45" s="215"/>
      <c r="J45" s="215"/>
      <c r="K45" s="215"/>
      <c r="L45" s="215"/>
      <c r="M45" s="215"/>
      <c r="N45" s="215"/>
      <c r="O45" s="216">
        <f>SUM(C45:N45)</f>
        <v>0</v>
      </c>
    </row>
    <row r="46" spans="1:15">
      <c r="A46" s="132" t="s">
        <v>209</v>
      </c>
      <c r="B46" s="217">
        <f>'SaleMix-Yr1'!B46</f>
        <v>0</v>
      </c>
      <c r="C46" s="199">
        <f>SUM(C45*$B46)</f>
        <v>0</v>
      </c>
      <c r="D46" s="199">
        <f>SUM(D45*$B46)</f>
        <v>0</v>
      </c>
      <c r="E46" s="199">
        <f>SUM(E45*$B46)</f>
        <v>0</v>
      </c>
      <c r="F46" s="199">
        <f t="shared" ref="F46:N46" si="21">SUM(F45*$B46)</f>
        <v>0</v>
      </c>
      <c r="G46" s="199">
        <f t="shared" si="21"/>
        <v>0</v>
      </c>
      <c r="H46" s="199">
        <f t="shared" si="21"/>
        <v>0</v>
      </c>
      <c r="I46" s="199">
        <f t="shared" si="21"/>
        <v>0</v>
      </c>
      <c r="J46" s="199">
        <f t="shared" si="21"/>
        <v>0</v>
      </c>
      <c r="K46" s="199">
        <f t="shared" si="21"/>
        <v>0</v>
      </c>
      <c r="L46" s="199">
        <f t="shared" si="21"/>
        <v>0</v>
      </c>
      <c r="M46" s="199">
        <f t="shared" si="21"/>
        <v>0</v>
      </c>
      <c r="N46" s="199">
        <f t="shared" si="21"/>
        <v>0</v>
      </c>
      <c r="O46" s="218">
        <f>SUM(C46:N46)</f>
        <v>0</v>
      </c>
    </row>
    <row r="47" spans="1:15" ht="18.399999999999999" thickBot="1">
      <c r="A47" s="133" t="s">
        <v>210</v>
      </c>
      <c r="B47" s="219">
        <f>'SaleMix-Yr1'!B47</f>
        <v>0</v>
      </c>
      <c r="C47" s="220">
        <f>SUM(C45*$B47)</f>
        <v>0</v>
      </c>
      <c r="D47" s="220">
        <f>SUM(D45*$B47)</f>
        <v>0</v>
      </c>
      <c r="E47" s="220">
        <f>SUM(E45*$B47)</f>
        <v>0</v>
      </c>
      <c r="F47" s="220">
        <f t="shared" ref="F47:N47" si="22">SUM(F45*$B47)</f>
        <v>0</v>
      </c>
      <c r="G47" s="220">
        <f t="shared" si="22"/>
        <v>0</v>
      </c>
      <c r="H47" s="220">
        <f t="shared" si="22"/>
        <v>0</v>
      </c>
      <c r="I47" s="220">
        <f t="shared" si="22"/>
        <v>0</v>
      </c>
      <c r="J47" s="220">
        <f t="shared" si="22"/>
        <v>0</v>
      </c>
      <c r="K47" s="220">
        <f t="shared" si="22"/>
        <v>0</v>
      </c>
      <c r="L47" s="220">
        <f t="shared" si="22"/>
        <v>0</v>
      </c>
      <c r="M47" s="220">
        <f t="shared" si="22"/>
        <v>0</v>
      </c>
      <c r="N47" s="220">
        <f t="shared" si="22"/>
        <v>0</v>
      </c>
      <c r="O47" s="221">
        <f>SUM(C47:N47)</f>
        <v>0</v>
      </c>
    </row>
    <row r="48" spans="1:15">
      <c r="A48" s="135" t="str">
        <f>'SaleMix-Yr1'!A48</f>
        <v>Sevice 9</v>
      </c>
      <c r="B48" s="222"/>
      <c r="C48" s="223"/>
      <c r="D48" s="223"/>
      <c r="E48" s="223"/>
      <c r="F48" s="223"/>
      <c r="G48" s="223"/>
      <c r="H48" s="223"/>
      <c r="I48" s="223"/>
      <c r="J48" s="223"/>
      <c r="K48" s="223"/>
      <c r="L48" s="223"/>
      <c r="M48" s="223"/>
      <c r="N48" s="223"/>
      <c r="O48" s="224"/>
    </row>
    <row r="49" spans="1:15">
      <c r="A49" s="131" t="s">
        <v>106</v>
      </c>
      <c r="B49" s="214"/>
      <c r="C49" s="215"/>
      <c r="D49" s="215"/>
      <c r="E49" s="215"/>
      <c r="F49" s="215"/>
      <c r="G49" s="215"/>
      <c r="H49" s="215"/>
      <c r="I49" s="215"/>
      <c r="J49" s="215"/>
      <c r="K49" s="215"/>
      <c r="L49" s="215"/>
      <c r="M49" s="215"/>
      <c r="N49" s="215"/>
      <c r="O49" s="216">
        <f>SUM(C49:N49)</f>
        <v>0</v>
      </c>
    </row>
    <row r="50" spans="1:15">
      <c r="A50" s="132" t="s">
        <v>209</v>
      </c>
      <c r="B50" s="217">
        <f>'SaleMix-Yr1'!B50</f>
        <v>0</v>
      </c>
      <c r="C50" s="199">
        <f>SUM(C49*$B50)</f>
        <v>0</v>
      </c>
      <c r="D50" s="199">
        <f>SUM(D49*$B50)</f>
        <v>0</v>
      </c>
      <c r="E50" s="199">
        <f>SUM(E49*$B50)</f>
        <v>0</v>
      </c>
      <c r="F50" s="199">
        <f t="shared" ref="F50:N50" si="23">SUM(F49*$B50)</f>
        <v>0</v>
      </c>
      <c r="G50" s="199">
        <f t="shared" si="23"/>
        <v>0</v>
      </c>
      <c r="H50" s="199">
        <f t="shared" si="23"/>
        <v>0</v>
      </c>
      <c r="I50" s="199">
        <f t="shared" si="23"/>
        <v>0</v>
      </c>
      <c r="J50" s="199">
        <f t="shared" si="23"/>
        <v>0</v>
      </c>
      <c r="K50" s="199">
        <f t="shared" si="23"/>
        <v>0</v>
      </c>
      <c r="L50" s="199">
        <f t="shared" si="23"/>
        <v>0</v>
      </c>
      <c r="M50" s="199">
        <f t="shared" si="23"/>
        <v>0</v>
      </c>
      <c r="N50" s="199">
        <f t="shared" si="23"/>
        <v>0</v>
      </c>
      <c r="O50" s="218">
        <f>SUM(C50:N50)</f>
        <v>0</v>
      </c>
    </row>
    <row r="51" spans="1:15" ht="18.399999999999999" thickBot="1">
      <c r="A51" s="133" t="s">
        <v>210</v>
      </c>
      <c r="B51" s="219">
        <f>'SaleMix-Yr1'!B51</f>
        <v>0</v>
      </c>
      <c r="C51" s="220">
        <f>SUM(C49*$B51)</f>
        <v>0</v>
      </c>
      <c r="D51" s="220">
        <f>SUM(D49*$B51)</f>
        <v>0</v>
      </c>
      <c r="E51" s="220">
        <f>SUM(E49*$B51)</f>
        <v>0</v>
      </c>
      <c r="F51" s="220">
        <f t="shared" ref="F51:N51" si="24">SUM(F49*$B51)</f>
        <v>0</v>
      </c>
      <c r="G51" s="220">
        <f t="shared" si="24"/>
        <v>0</v>
      </c>
      <c r="H51" s="220">
        <f t="shared" si="24"/>
        <v>0</v>
      </c>
      <c r="I51" s="220">
        <f t="shared" si="24"/>
        <v>0</v>
      </c>
      <c r="J51" s="220">
        <f t="shared" si="24"/>
        <v>0</v>
      </c>
      <c r="K51" s="220">
        <f t="shared" si="24"/>
        <v>0</v>
      </c>
      <c r="L51" s="220">
        <f t="shared" si="24"/>
        <v>0</v>
      </c>
      <c r="M51" s="220">
        <f t="shared" si="24"/>
        <v>0</v>
      </c>
      <c r="N51" s="220">
        <f t="shared" si="24"/>
        <v>0</v>
      </c>
      <c r="O51" s="221">
        <f>SUM(C51:N51)</f>
        <v>0</v>
      </c>
    </row>
    <row r="52" spans="1:15">
      <c r="A52" s="27"/>
      <c r="B52" s="225"/>
      <c r="C52" s="223"/>
      <c r="D52" s="223"/>
      <c r="E52" s="223"/>
      <c r="F52" s="223"/>
      <c r="G52" s="223"/>
      <c r="H52" s="223"/>
      <c r="I52" s="223"/>
      <c r="J52" s="223"/>
      <c r="K52" s="223"/>
      <c r="L52" s="223"/>
      <c r="M52" s="223"/>
      <c r="N52" s="223"/>
      <c r="O52" s="226"/>
    </row>
    <row r="53" spans="1:15">
      <c r="A53" s="51" t="s">
        <v>71</v>
      </c>
      <c r="B53" s="227"/>
      <c r="C53" s="189">
        <f t="shared" ref="C53:N53" si="25">SUM(C6+C10+C14+C18+C22+C26+C30+C34+C38+C42+C46+C50)</f>
        <v>0</v>
      </c>
      <c r="D53" s="189">
        <f t="shared" si="25"/>
        <v>0</v>
      </c>
      <c r="E53" s="189">
        <f t="shared" si="25"/>
        <v>0</v>
      </c>
      <c r="F53" s="189">
        <f t="shared" si="25"/>
        <v>0</v>
      </c>
      <c r="G53" s="189">
        <f t="shared" si="25"/>
        <v>0</v>
      </c>
      <c r="H53" s="189">
        <f t="shared" si="25"/>
        <v>0</v>
      </c>
      <c r="I53" s="189">
        <f t="shared" si="25"/>
        <v>0</v>
      </c>
      <c r="J53" s="189">
        <f t="shared" si="25"/>
        <v>0</v>
      </c>
      <c r="K53" s="189">
        <f t="shared" si="25"/>
        <v>0</v>
      </c>
      <c r="L53" s="189">
        <f t="shared" si="25"/>
        <v>0</v>
      </c>
      <c r="M53" s="189">
        <f t="shared" si="25"/>
        <v>0</v>
      </c>
      <c r="N53" s="189">
        <f t="shared" si="25"/>
        <v>0</v>
      </c>
      <c r="O53" s="199">
        <f>SUM(C53:N53)</f>
        <v>0</v>
      </c>
    </row>
    <row r="54" spans="1:15">
      <c r="A54" s="51" t="s">
        <v>183</v>
      </c>
      <c r="B54" s="227"/>
      <c r="C54" s="189">
        <f t="shared" ref="C54:N54" si="26">SUM(C7+C11+C15+C19+C23+C27+C31+C35+C39+C43+C47+C51)</f>
        <v>0</v>
      </c>
      <c r="D54" s="189">
        <f t="shared" si="26"/>
        <v>0</v>
      </c>
      <c r="E54" s="189">
        <f t="shared" si="26"/>
        <v>0</v>
      </c>
      <c r="F54" s="189">
        <f t="shared" si="26"/>
        <v>0</v>
      </c>
      <c r="G54" s="189">
        <f t="shared" si="26"/>
        <v>0</v>
      </c>
      <c r="H54" s="189">
        <f t="shared" si="26"/>
        <v>0</v>
      </c>
      <c r="I54" s="189">
        <f t="shared" si="26"/>
        <v>0</v>
      </c>
      <c r="J54" s="189">
        <f t="shared" si="26"/>
        <v>0</v>
      </c>
      <c r="K54" s="189">
        <f t="shared" si="26"/>
        <v>0</v>
      </c>
      <c r="L54" s="189">
        <f t="shared" si="26"/>
        <v>0</v>
      </c>
      <c r="M54" s="189">
        <f t="shared" si="26"/>
        <v>0</v>
      </c>
      <c r="N54" s="189">
        <f t="shared" si="26"/>
        <v>0</v>
      </c>
      <c r="O54" s="199">
        <f>SUM(C54:N54)</f>
        <v>0</v>
      </c>
    </row>
    <row r="55" spans="1:15">
      <c r="A55" s="27"/>
      <c r="B55" s="225"/>
      <c r="C55" s="223"/>
      <c r="D55" s="223"/>
      <c r="E55" s="223"/>
      <c r="F55" s="223"/>
      <c r="G55" s="223"/>
      <c r="H55" s="223"/>
      <c r="I55" s="223"/>
      <c r="J55" s="223"/>
      <c r="K55" s="223"/>
      <c r="L55" s="223"/>
      <c r="M55" s="223"/>
      <c r="N55" s="223"/>
      <c r="O55" s="226"/>
    </row>
    <row r="56" spans="1:15" ht="18.399999999999999" thickBot="1">
      <c r="A56" s="27"/>
      <c r="B56" s="228"/>
      <c r="C56" s="229"/>
      <c r="D56" s="229"/>
      <c r="E56" s="229"/>
      <c r="F56" s="229"/>
      <c r="G56" s="229"/>
      <c r="H56" s="229"/>
      <c r="I56" s="229"/>
      <c r="J56" s="229"/>
      <c r="K56" s="229"/>
      <c r="L56" s="229"/>
      <c r="M56" s="229"/>
      <c r="N56" s="229"/>
      <c r="O56" s="226"/>
    </row>
    <row r="57" spans="1:15" ht="18.75" thickTop="1" thickBot="1">
      <c r="A57" s="29" t="s">
        <v>107</v>
      </c>
      <c r="B57" s="228"/>
      <c r="C57" s="230">
        <f t="shared" ref="C57:N57" si="27">SUM(C53-C58)</f>
        <v>0</v>
      </c>
      <c r="D57" s="230">
        <f t="shared" si="27"/>
        <v>0</v>
      </c>
      <c r="E57" s="230">
        <f t="shared" si="27"/>
        <v>0</v>
      </c>
      <c r="F57" s="230">
        <f t="shared" si="27"/>
        <v>0</v>
      </c>
      <c r="G57" s="230">
        <f t="shared" si="27"/>
        <v>0</v>
      </c>
      <c r="H57" s="230">
        <f t="shared" si="27"/>
        <v>0</v>
      </c>
      <c r="I57" s="230">
        <f t="shared" si="27"/>
        <v>0</v>
      </c>
      <c r="J57" s="230">
        <f t="shared" si="27"/>
        <v>0</v>
      </c>
      <c r="K57" s="230">
        <f t="shared" si="27"/>
        <v>0</v>
      </c>
      <c r="L57" s="230">
        <f t="shared" si="27"/>
        <v>0</v>
      </c>
      <c r="M57" s="230">
        <f t="shared" si="27"/>
        <v>0</v>
      </c>
      <c r="N57" s="230">
        <f t="shared" si="27"/>
        <v>0</v>
      </c>
      <c r="O57" s="230">
        <f>SUM(C57:N57)</f>
        <v>0</v>
      </c>
    </row>
    <row r="58" spans="1:15" ht="18.75" thickTop="1" thickBot="1">
      <c r="A58" s="29" t="s">
        <v>66</v>
      </c>
      <c r="B58" s="228"/>
      <c r="C58" s="230">
        <f>IF(Instruction!$D$10 =10,C53/11,$Q$3)</f>
        <v>0</v>
      </c>
      <c r="D58" s="230">
        <f>IF(Instruction!$D$10 =10,D53/11,$Q$3)</f>
        <v>0</v>
      </c>
      <c r="E58" s="230">
        <f>IF(Instruction!$D$10 =10,E53/11,$Q$3)</f>
        <v>0</v>
      </c>
      <c r="F58" s="230">
        <f>IF(Instruction!$D$10 =10,F53/11,$Q$3)</f>
        <v>0</v>
      </c>
      <c r="G58" s="230">
        <f>IF(Instruction!$D$10 =10,G53/11,$Q$3)</f>
        <v>0</v>
      </c>
      <c r="H58" s="230">
        <f>IF(Instruction!$D$10 =10,H53/11,$Q$3)</f>
        <v>0</v>
      </c>
      <c r="I58" s="230">
        <f>IF(Instruction!$D$10 =10,I53/11,$Q$3)</f>
        <v>0</v>
      </c>
      <c r="J58" s="230">
        <f>IF(Instruction!$D$10 =10,J53/11,$Q$3)</f>
        <v>0</v>
      </c>
      <c r="K58" s="230">
        <f>IF(Instruction!$D$10 =10,K53/11,$Q$3)</f>
        <v>0</v>
      </c>
      <c r="L58" s="230">
        <f>IF(Instruction!$D$10 =10,L53/11,$Q$3)</f>
        <v>0</v>
      </c>
      <c r="M58" s="230">
        <f>IF(Instruction!$D$10 =10,M53/11,$Q$3)</f>
        <v>0</v>
      </c>
      <c r="N58" s="230">
        <f>IF(Instruction!$D$10 =10,N53/11,$Q$3)</f>
        <v>0</v>
      </c>
      <c r="O58" s="230">
        <f>SUM(C58:N58)</f>
        <v>0</v>
      </c>
    </row>
    <row r="59" spans="1:15" ht="18.399999999999999" thickTop="1">
      <c r="A59" s="27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</row>
    <row r="100" spans="1:15" s="27" customFormat="1">
      <c r="B100" s="27">
        <f>IF(B6&gt;0,1,0)</f>
        <v>0</v>
      </c>
      <c r="O100" s="33"/>
    </row>
    <row r="101" spans="1:15" s="27" customFormat="1">
      <c r="B101" s="27">
        <f>IF(B10&gt;0,1,0)</f>
        <v>0</v>
      </c>
      <c r="O101" s="33"/>
    </row>
    <row r="102" spans="1:15" s="27" customFormat="1">
      <c r="B102" s="27">
        <f>IF(B14&gt;0,1,0)</f>
        <v>0</v>
      </c>
      <c r="O102" s="33"/>
    </row>
    <row r="103" spans="1:15" s="27" customFormat="1">
      <c r="B103" s="27">
        <f>IF(B18&gt;0,1,0)</f>
        <v>0</v>
      </c>
      <c r="O103" s="33"/>
    </row>
    <row r="104" spans="1:15" s="27" customFormat="1">
      <c r="B104" s="27">
        <f>IF(B22&gt;0,1,0)</f>
        <v>0</v>
      </c>
      <c r="O104" s="33"/>
    </row>
    <row r="105" spans="1:15" s="27" customFormat="1">
      <c r="B105" s="27">
        <f>IF(B26&gt;0,1,0)</f>
        <v>0</v>
      </c>
      <c r="O105" s="33"/>
    </row>
    <row r="106" spans="1:15" s="27" customFormat="1">
      <c r="B106" s="27">
        <f>IF(B30&gt;0,1,0)</f>
        <v>0</v>
      </c>
      <c r="O106" s="33"/>
    </row>
    <row r="107" spans="1:15" s="27" customFormat="1">
      <c r="A107" s="29" t="s">
        <v>89</v>
      </c>
      <c r="B107" s="27">
        <f>IF(B34&gt;0,1,0)</f>
        <v>0</v>
      </c>
      <c r="O107" s="33"/>
    </row>
    <row r="108" spans="1:15" s="27" customFormat="1">
      <c r="B108" s="27">
        <f>IF(B38&gt;0,1,0)</f>
        <v>0</v>
      </c>
      <c r="O108" s="33"/>
    </row>
    <row r="109" spans="1:15" s="27" customFormat="1">
      <c r="B109" s="27">
        <f>IF(B42&gt;0,1,0)</f>
        <v>0</v>
      </c>
      <c r="O109" s="33"/>
    </row>
    <row r="110" spans="1:15" s="27" customFormat="1">
      <c r="B110" s="27">
        <f>IF(B46&gt;0,1,0)</f>
        <v>0</v>
      </c>
      <c r="O110" s="33"/>
    </row>
    <row r="111" spans="1:15" s="27" customFormat="1">
      <c r="B111" s="27">
        <f>IF(B50&gt;0,1,0)</f>
        <v>0</v>
      </c>
      <c r="O111" s="33"/>
    </row>
    <row r="112" spans="1:15" s="27" customFormat="1">
      <c r="B112" s="27">
        <f>SUM(B100:B111)</f>
        <v>0</v>
      </c>
      <c r="O112" s="33"/>
    </row>
    <row r="113" spans="2:15" s="27" customFormat="1">
      <c r="O113" s="33"/>
    </row>
    <row r="114" spans="2:15" s="27" customFormat="1">
      <c r="B114" s="27">
        <f>IF(B112&gt;0,((B6+B10+B14+B18+B22+B26+B30+B34+B38+B42+B46+B50)/B112),0)</f>
        <v>0</v>
      </c>
      <c r="O114" s="33"/>
    </row>
  </sheetData>
  <sheetProtection algorithmName="SHA-512" hashValue="EvFnYBOZqs7/ZGYsDy1aa9M5GdTHIbJ2BdibHeVn+0KfYeJeaL49Pu3KRQlNtiAtXDlci0WmikmAMwN2spTG5g==" saltValue="hwtaYqcOKg16KACIDRF1LA==" spinCount="100000" sheet="1" formatCells="0" formatColumns="0" formatRows="0" selectLockedCells="1"/>
  <phoneticPr fontId="0" type="noConversion"/>
  <printOptions horizontalCentered="1"/>
  <pageMargins left="0.15748031496062992" right="0.15748031496062992" top="0.47244094488188981" bottom="3.937007874015748E-2" header="0.19685039370078741" footer="0.15748031496062992"/>
  <pageSetup paperSize="9" scale="50" orientation="landscape" r:id="rId1"/>
  <headerFooter alignWithMargins="0">
    <oddHeader>&amp;L&amp;G&amp;C&amp;"Arial,Bold"&amp;12SALES MIX - YEAR 2</oddHeader>
    <oddFooter>&amp;CAppendix 6.5.2    &amp;R&amp;P of &amp;N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5">
    <tabColor rgb="FFD7F0AA"/>
    <pageSetUpPr fitToPage="1"/>
  </sheetPr>
  <dimension ref="A1:AM226"/>
  <sheetViews>
    <sheetView showGridLines="0" zoomScale="80" zoomScaleNormal="8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A10" sqref="A10"/>
    </sheetView>
  </sheetViews>
  <sheetFormatPr defaultColWidth="9.265625" defaultRowHeight="14.25"/>
  <cols>
    <col min="1" max="1" width="35.59765625" style="21" customWidth="1"/>
    <col min="2" max="2" width="11.59765625" style="21" bestFit="1" customWidth="1"/>
    <col min="3" max="3" width="12.59765625" style="21" customWidth="1"/>
    <col min="4" max="4" width="10.265625" style="21" bestFit="1" customWidth="1"/>
    <col min="5" max="5" width="10.3984375" style="21" bestFit="1" customWidth="1"/>
    <col min="6" max="13" width="11.265625" style="21" customWidth="1"/>
    <col min="14" max="14" width="1.3984375" style="21" customWidth="1"/>
    <col min="15" max="15" width="12.73046875" style="21" customWidth="1"/>
    <col min="16" max="16" width="2.3984375" style="21" customWidth="1"/>
    <col min="17" max="17" width="10.265625" style="21" bestFit="1" customWidth="1"/>
    <col min="18" max="18" width="7.265625" style="21" customWidth="1"/>
    <col min="19" max="19" width="13.3984375" style="21" customWidth="1"/>
    <col min="20" max="22" width="7.265625" style="21" customWidth="1"/>
    <col min="23" max="23" width="1.59765625" style="21" customWidth="1"/>
    <col min="24" max="24" width="14.1328125" style="21" hidden="1" customWidth="1"/>
    <col min="25" max="25" width="9.1328125" style="21" hidden="1" customWidth="1"/>
    <col min="26" max="26" width="11.59765625" style="21" hidden="1" customWidth="1"/>
    <col min="27" max="27" width="10.59765625" style="21" hidden="1" customWidth="1"/>
    <col min="28" max="28" width="10.59765625" style="21" bestFit="1" customWidth="1"/>
    <col min="29" max="16384" width="9.265625" style="21"/>
  </cols>
  <sheetData>
    <row r="1" spans="1:26" ht="60.75" customHeight="1" thickBot="1">
      <c r="O1" s="162" t="s">
        <v>303</v>
      </c>
    </row>
    <row r="2" spans="1:26" ht="14.65" thickBot="1">
      <c r="A2" s="75" t="s">
        <v>96</v>
      </c>
      <c r="B2" s="310" t="str">
        <f>IF(Instruction!D3="","",Instruction!D3)</f>
        <v/>
      </c>
      <c r="C2" s="311"/>
      <c r="D2" s="312"/>
      <c r="E2" s="313" t="s">
        <v>98</v>
      </c>
      <c r="F2" s="314"/>
      <c r="G2" s="315" t="str">
        <f>IF(Instruction!L3="","",Instruction!L3)</f>
        <v/>
      </c>
      <c r="H2" s="316"/>
      <c r="I2" s="316"/>
      <c r="J2" s="316"/>
      <c r="K2" s="76"/>
      <c r="L2" s="76"/>
      <c r="M2" s="77" t="s">
        <v>285</v>
      </c>
      <c r="N2" s="76"/>
      <c r="O2" s="78"/>
    </row>
    <row r="3" spans="1:26" s="80" customFormat="1">
      <c r="A3" s="79" t="s">
        <v>0</v>
      </c>
      <c r="B3" s="252" t="str">
        <f>'SaleMix-Yr2'!C2</f>
        <v/>
      </c>
      <c r="C3" s="252" t="str">
        <f>'SaleMix-Yr2'!D2</f>
        <v/>
      </c>
      <c r="D3" s="252" t="str">
        <f>'SaleMix-Yr2'!E2</f>
        <v/>
      </c>
      <c r="E3" s="252" t="str">
        <f>'SaleMix-Yr2'!F2</f>
        <v/>
      </c>
      <c r="F3" s="252" t="str">
        <f>'SaleMix-Yr2'!G2</f>
        <v/>
      </c>
      <c r="G3" s="252" t="str">
        <f>'SaleMix-Yr2'!H2</f>
        <v/>
      </c>
      <c r="H3" s="252" t="str">
        <f>'SaleMix-Yr2'!I2</f>
        <v/>
      </c>
      <c r="I3" s="252" t="str">
        <f>'SaleMix-Yr2'!J2</f>
        <v/>
      </c>
      <c r="J3" s="252" t="str">
        <f>'SaleMix-Yr2'!K2</f>
        <v/>
      </c>
      <c r="K3" s="252" t="str">
        <f>'SaleMix-Yr2'!L2</f>
        <v/>
      </c>
      <c r="L3" s="252" t="str">
        <f>'SaleMix-Yr2'!M2</f>
        <v/>
      </c>
      <c r="M3" s="252" t="str">
        <f>'SaleMix-Yr2'!N2</f>
        <v/>
      </c>
      <c r="N3" s="253"/>
      <c r="O3" s="253"/>
    </row>
    <row r="4" spans="1:26">
      <c r="A4" s="73" t="s">
        <v>184</v>
      </c>
      <c r="B4" s="231">
        <f>'SaleMix-Yr2'!C53</f>
        <v>0</v>
      </c>
      <c r="C4" s="231">
        <f>'SaleMix-Yr2'!D53</f>
        <v>0</v>
      </c>
      <c r="D4" s="231">
        <f>'SaleMix-Yr2'!E53</f>
        <v>0</v>
      </c>
      <c r="E4" s="231">
        <f>'SaleMix-Yr2'!F53</f>
        <v>0</v>
      </c>
      <c r="F4" s="231">
        <f>'SaleMix-Yr2'!G53</f>
        <v>0</v>
      </c>
      <c r="G4" s="231">
        <f>'SaleMix-Yr2'!H53</f>
        <v>0</v>
      </c>
      <c r="H4" s="231">
        <f>'SaleMix-Yr2'!I53</f>
        <v>0</v>
      </c>
      <c r="I4" s="231">
        <f>'SaleMix-Yr2'!J53</f>
        <v>0</v>
      </c>
      <c r="J4" s="231">
        <f>'SaleMix-Yr2'!K53</f>
        <v>0</v>
      </c>
      <c r="K4" s="231">
        <f>'SaleMix-Yr2'!L53</f>
        <v>0</v>
      </c>
      <c r="L4" s="231">
        <f>'SaleMix-Yr2'!M53</f>
        <v>0</v>
      </c>
      <c r="M4" s="231">
        <f>'SaleMix-Yr2'!N53</f>
        <v>0</v>
      </c>
      <c r="N4" s="232"/>
      <c r="O4" s="231">
        <f>SUM(B4:M4)</f>
        <v>0</v>
      </c>
    </row>
    <row r="5" spans="1:26" s="24" customFormat="1">
      <c r="A5" s="21"/>
      <c r="B5" s="233"/>
      <c r="C5" s="233"/>
      <c r="D5" s="234"/>
      <c r="E5" s="233"/>
      <c r="F5" s="233"/>
      <c r="G5" s="234"/>
      <c r="H5" s="233"/>
      <c r="I5" s="233"/>
      <c r="J5" s="234"/>
      <c r="K5" s="233"/>
      <c r="L5" s="233"/>
      <c r="M5" s="234"/>
      <c r="N5" s="233"/>
      <c r="O5" s="235"/>
    </row>
    <row r="6" spans="1:26" s="24" customFormat="1">
      <c r="A6" s="21" t="s">
        <v>191</v>
      </c>
      <c r="B6" s="254">
        <f>'CashFlow-Yr1'!M40</f>
        <v>0</v>
      </c>
      <c r="C6" s="237" t="s">
        <v>190</v>
      </c>
      <c r="D6" s="234"/>
      <c r="E6" s="233"/>
      <c r="F6" s="233"/>
      <c r="G6" s="234"/>
      <c r="H6" s="233"/>
      <c r="I6" s="233"/>
      <c r="J6" s="234"/>
      <c r="K6" s="233"/>
      <c r="L6" s="233"/>
      <c r="M6" s="234"/>
      <c r="N6" s="233"/>
      <c r="O6" s="235"/>
    </row>
    <row r="7" spans="1:26" s="24" customFormat="1">
      <c r="A7" s="21"/>
      <c r="B7" s="233"/>
      <c r="C7" s="233"/>
      <c r="D7" s="234"/>
      <c r="E7" s="233"/>
      <c r="F7" s="233"/>
      <c r="G7" s="234"/>
      <c r="H7" s="233"/>
      <c r="I7" s="233"/>
      <c r="J7" s="234"/>
      <c r="K7" s="233"/>
      <c r="L7" s="233"/>
      <c r="M7" s="234"/>
      <c r="N7" s="233"/>
      <c r="O7" s="235"/>
    </row>
    <row r="8" spans="1:26">
      <c r="A8" s="73" t="s">
        <v>108</v>
      </c>
      <c r="B8" s="237"/>
      <c r="C8" s="237"/>
      <c r="D8" s="237"/>
      <c r="E8" s="237"/>
      <c r="F8" s="237"/>
      <c r="G8" s="237"/>
      <c r="H8" s="237"/>
      <c r="I8" s="237"/>
      <c r="J8" s="237"/>
      <c r="K8" s="237"/>
      <c r="L8" s="237"/>
      <c r="M8" s="237"/>
      <c r="N8" s="237"/>
      <c r="O8" s="238" t="s">
        <v>163</v>
      </c>
      <c r="S8" s="24"/>
      <c r="Y8" s="21" t="s">
        <v>164</v>
      </c>
      <c r="Z8" s="21" t="s">
        <v>165</v>
      </c>
    </row>
    <row r="9" spans="1:26">
      <c r="A9" s="21" t="s">
        <v>182</v>
      </c>
      <c r="B9" s="231">
        <f>'SaleMix-Yr2'!C54</f>
        <v>0</v>
      </c>
      <c r="C9" s="231">
        <f>'SaleMix-Yr2'!D54</f>
        <v>0</v>
      </c>
      <c r="D9" s="231">
        <f>'SaleMix-Yr2'!E54</f>
        <v>0</v>
      </c>
      <c r="E9" s="231">
        <f>'SaleMix-Yr2'!F54</f>
        <v>0</v>
      </c>
      <c r="F9" s="231">
        <f>'SaleMix-Yr2'!G54</f>
        <v>0</v>
      </c>
      <c r="G9" s="231">
        <f>'SaleMix-Yr2'!H54</f>
        <v>0</v>
      </c>
      <c r="H9" s="231">
        <f>'SaleMix-Yr2'!I54</f>
        <v>0</v>
      </c>
      <c r="I9" s="231">
        <f>'SaleMix-Yr2'!J54</f>
        <v>0</v>
      </c>
      <c r="J9" s="231">
        <f>'SaleMix-Yr2'!K54</f>
        <v>0</v>
      </c>
      <c r="K9" s="231">
        <f>'SaleMix-Yr2'!L54</f>
        <v>0</v>
      </c>
      <c r="L9" s="231">
        <f>'SaleMix-Yr2'!M54</f>
        <v>0</v>
      </c>
      <c r="M9" s="231">
        <f>'SaleMix-Yr2'!N54</f>
        <v>0</v>
      </c>
      <c r="N9" s="239"/>
      <c r="O9" s="231">
        <f>SUM(B9:M9)</f>
        <v>0</v>
      </c>
      <c r="S9" s="24"/>
      <c r="Y9" s="25">
        <f>IF(Instruction!D$10=10,'CashFlow-Yr2'!O9/11,0)</f>
        <v>0</v>
      </c>
      <c r="Z9" s="23">
        <f t="shared" ref="Z9:Z24" si="0">O9-Y9</f>
        <v>0</v>
      </c>
    </row>
    <row r="10" spans="1:26">
      <c r="A10" s="18" t="s">
        <v>101</v>
      </c>
      <c r="B10" s="236"/>
      <c r="C10" s="236"/>
      <c r="D10" s="236"/>
      <c r="E10" s="236"/>
      <c r="F10" s="236"/>
      <c r="G10" s="236"/>
      <c r="H10" s="236"/>
      <c r="I10" s="236"/>
      <c r="J10" s="236"/>
      <c r="K10" s="236"/>
      <c r="L10" s="236"/>
      <c r="M10" s="236"/>
      <c r="N10" s="239"/>
      <c r="O10" s="240">
        <f t="shared" ref="O10:O24" si="1">SUM(B10:M10)</f>
        <v>0</v>
      </c>
      <c r="S10" s="24"/>
      <c r="Y10" s="25">
        <f>IF(Instruction!D$10=10,'CashFlow-Yr2'!O10/11,0)</f>
        <v>0</v>
      </c>
      <c r="Z10" s="23">
        <f t="shared" si="0"/>
        <v>0</v>
      </c>
    </row>
    <row r="11" spans="1:26">
      <c r="A11" s="18" t="s">
        <v>1</v>
      </c>
      <c r="B11" s="236"/>
      <c r="C11" s="236"/>
      <c r="D11" s="236"/>
      <c r="E11" s="236"/>
      <c r="F11" s="236"/>
      <c r="G11" s="236"/>
      <c r="H11" s="236"/>
      <c r="I11" s="236"/>
      <c r="J11" s="236"/>
      <c r="K11" s="236"/>
      <c r="L11" s="236"/>
      <c r="M11" s="236"/>
      <c r="N11" s="239"/>
      <c r="O11" s="231">
        <f>SUM(B11:M11)</f>
        <v>0</v>
      </c>
      <c r="S11" s="24"/>
      <c r="Y11" s="25">
        <f>IF(Instruction!D$10=10,'CashFlow-Yr2'!O11/11,0)</f>
        <v>0</v>
      </c>
      <c r="Z11" s="23">
        <f t="shared" si="0"/>
        <v>0</v>
      </c>
    </row>
    <row r="12" spans="1:26">
      <c r="A12" s="18" t="s">
        <v>13</v>
      </c>
      <c r="B12" s="236"/>
      <c r="C12" s="236"/>
      <c r="D12" s="236"/>
      <c r="E12" s="236"/>
      <c r="F12" s="236"/>
      <c r="G12" s="236"/>
      <c r="H12" s="236"/>
      <c r="I12" s="236"/>
      <c r="J12" s="236"/>
      <c r="K12" s="236"/>
      <c r="L12" s="236"/>
      <c r="M12" s="236"/>
      <c r="N12" s="239"/>
      <c r="O12" s="231">
        <f t="shared" si="1"/>
        <v>0</v>
      </c>
      <c r="S12" s="24"/>
      <c r="Y12" s="25">
        <f>IF(Instruction!D$10=10,'CashFlow-Yr2'!O12/11,0)</f>
        <v>0</v>
      </c>
      <c r="Z12" s="23">
        <f t="shared" si="0"/>
        <v>0</v>
      </c>
    </row>
    <row r="13" spans="1:26">
      <c r="A13" s="18" t="s">
        <v>156</v>
      </c>
      <c r="B13" s="236"/>
      <c r="C13" s="236"/>
      <c r="D13" s="236"/>
      <c r="E13" s="236"/>
      <c r="F13" s="236"/>
      <c r="G13" s="236"/>
      <c r="H13" s="236"/>
      <c r="I13" s="236"/>
      <c r="J13" s="236"/>
      <c r="K13" s="236"/>
      <c r="L13" s="236"/>
      <c r="M13" s="236"/>
      <c r="N13" s="239"/>
      <c r="O13" s="231">
        <f t="shared" si="1"/>
        <v>0</v>
      </c>
      <c r="S13" s="24"/>
      <c r="Y13" s="25">
        <f>IF(Instruction!D$10=10,'CashFlow-Yr2'!O13/11,0)</f>
        <v>0</v>
      </c>
      <c r="Z13" s="23">
        <f t="shared" si="0"/>
        <v>0</v>
      </c>
    </row>
    <row r="14" spans="1:26">
      <c r="A14" s="18" t="s">
        <v>157</v>
      </c>
      <c r="B14" s="236"/>
      <c r="C14" s="236"/>
      <c r="D14" s="236"/>
      <c r="E14" s="236"/>
      <c r="F14" s="236"/>
      <c r="G14" s="236"/>
      <c r="H14" s="236"/>
      <c r="I14" s="236"/>
      <c r="J14" s="236"/>
      <c r="K14" s="236"/>
      <c r="L14" s="236"/>
      <c r="M14" s="236"/>
      <c r="N14" s="239"/>
      <c r="O14" s="231">
        <f t="shared" si="1"/>
        <v>0</v>
      </c>
      <c r="S14" s="24"/>
      <c r="Y14" s="25">
        <f>0</f>
        <v>0</v>
      </c>
      <c r="Z14" s="23">
        <f t="shared" si="0"/>
        <v>0</v>
      </c>
    </row>
    <row r="15" spans="1:26">
      <c r="A15" s="18" t="s">
        <v>208</v>
      </c>
      <c r="B15" s="236"/>
      <c r="C15" s="236"/>
      <c r="D15" s="236"/>
      <c r="E15" s="236"/>
      <c r="F15" s="236"/>
      <c r="G15" s="236"/>
      <c r="H15" s="236"/>
      <c r="I15" s="236"/>
      <c r="J15" s="236"/>
      <c r="K15" s="236"/>
      <c r="L15" s="236"/>
      <c r="M15" s="236"/>
      <c r="N15" s="239"/>
      <c r="O15" s="231">
        <f t="shared" si="1"/>
        <v>0</v>
      </c>
      <c r="S15" s="24"/>
      <c r="Y15" s="25">
        <f>IF(Instruction!D$10=10,'CashFlow-Yr2'!O15/11,0)</f>
        <v>0</v>
      </c>
      <c r="Z15" s="23">
        <f t="shared" si="0"/>
        <v>0</v>
      </c>
    </row>
    <row r="16" spans="1:26">
      <c r="A16" s="18" t="s">
        <v>122</v>
      </c>
      <c r="B16" s="236"/>
      <c r="C16" s="236"/>
      <c r="D16" s="236"/>
      <c r="E16" s="236"/>
      <c r="F16" s="236"/>
      <c r="G16" s="236"/>
      <c r="H16" s="236"/>
      <c r="I16" s="236"/>
      <c r="J16" s="236"/>
      <c r="K16" s="236"/>
      <c r="L16" s="236"/>
      <c r="M16" s="236"/>
      <c r="N16" s="239"/>
      <c r="O16" s="231">
        <f t="shared" si="1"/>
        <v>0</v>
      </c>
      <c r="S16" s="24"/>
      <c r="Y16" s="25">
        <f>IF(Instruction!D$10=10,'CashFlow-Yr2'!O16/11,0)</f>
        <v>0</v>
      </c>
      <c r="Z16" s="23">
        <f t="shared" si="0"/>
        <v>0</v>
      </c>
    </row>
    <row r="17" spans="1:39">
      <c r="A17" s="18" t="s">
        <v>2</v>
      </c>
      <c r="B17" s="236"/>
      <c r="C17" s="236"/>
      <c r="D17" s="236"/>
      <c r="E17" s="236"/>
      <c r="F17" s="236"/>
      <c r="G17" s="236"/>
      <c r="H17" s="236"/>
      <c r="I17" s="236"/>
      <c r="J17" s="236"/>
      <c r="K17" s="236"/>
      <c r="L17" s="236"/>
      <c r="M17" s="236"/>
      <c r="N17" s="239"/>
      <c r="O17" s="231">
        <f t="shared" si="1"/>
        <v>0</v>
      </c>
      <c r="S17" s="24"/>
      <c r="Y17" s="25">
        <f>IF(Instruction!D$10=10,'CashFlow-Yr2'!O17/11,0)</f>
        <v>0</v>
      </c>
      <c r="Z17" s="23">
        <f t="shared" si="0"/>
        <v>0</v>
      </c>
    </row>
    <row r="18" spans="1:39">
      <c r="A18" s="18" t="s">
        <v>3</v>
      </c>
      <c r="B18" s="236"/>
      <c r="C18" s="236"/>
      <c r="D18" s="236"/>
      <c r="E18" s="236"/>
      <c r="F18" s="236"/>
      <c r="G18" s="236"/>
      <c r="H18" s="236"/>
      <c r="I18" s="236"/>
      <c r="J18" s="236"/>
      <c r="K18" s="236"/>
      <c r="L18" s="236"/>
      <c r="M18" s="236"/>
      <c r="N18" s="239"/>
      <c r="O18" s="231">
        <f t="shared" si="1"/>
        <v>0</v>
      </c>
      <c r="S18" s="24"/>
      <c r="Y18" s="25">
        <f>IF(Instruction!D$10=10,'CashFlow-Yr2'!O18/11,0)</f>
        <v>0</v>
      </c>
      <c r="Z18" s="23">
        <f t="shared" si="0"/>
        <v>0</v>
      </c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</row>
    <row r="19" spans="1:39">
      <c r="A19" s="18" t="s">
        <v>4</v>
      </c>
      <c r="B19" s="236"/>
      <c r="C19" s="236"/>
      <c r="D19" s="236"/>
      <c r="E19" s="236"/>
      <c r="F19" s="236"/>
      <c r="G19" s="236"/>
      <c r="H19" s="236"/>
      <c r="I19" s="236"/>
      <c r="J19" s="236"/>
      <c r="K19" s="236"/>
      <c r="L19" s="236"/>
      <c r="M19" s="236"/>
      <c r="N19" s="239"/>
      <c r="O19" s="231">
        <f t="shared" si="1"/>
        <v>0</v>
      </c>
      <c r="S19" s="24"/>
      <c r="Y19" s="25">
        <f>IF(Instruction!D$10=10,'CashFlow-Yr2'!O19/11,0)</f>
        <v>0</v>
      </c>
      <c r="Z19" s="23">
        <f t="shared" si="0"/>
        <v>0</v>
      </c>
    </row>
    <row r="20" spans="1:39">
      <c r="A20" s="18" t="s">
        <v>62</v>
      </c>
      <c r="B20" s="236"/>
      <c r="C20" s="236"/>
      <c r="D20" s="236"/>
      <c r="E20" s="236"/>
      <c r="F20" s="236"/>
      <c r="G20" s="236"/>
      <c r="H20" s="236"/>
      <c r="I20" s="236"/>
      <c r="J20" s="236"/>
      <c r="K20" s="236"/>
      <c r="L20" s="236"/>
      <c r="M20" s="236"/>
      <c r="N20" s="239"/>
      <c r="O20" s="231">
        <f t="shared" si="1"/>
        <v>0</v>
      </c>
      <c r="S20" s="24"/>
      <c r="Y20" s="25">
        <f>IF(Instruction!D$10=10,'CashFlow-Yr2'!O20/11,0)</f>
        <v>0</v>
      </c>
      <c r="Z20" s="23">
        <f t="shared" si="0"/>
        <v>0</v>
      </c>
    </row>
    <row r="21" spans="1:39">
      <c r="A21" s="18" t="s">
        <v>99</v>
      </c>
      <c r="B21" s="236"/>
      <c r="C21" s="236"/>
      <c r="D21" s="236"/>
      <c r="E21" s="236"/>
      <c r="F21" s="236"/>
      <c r="G21" s="236"/>
      <c r="H21" s="236"/>
      <c r="I21" s="236"/>
      <c r="J21" s="236"/>
      <c r="K21" s="236"/>
      <c r="L21" s="236"/>
      <c r="M21" s="236"/>
      <c r="N21" s="239"/>
      <c r="O21" s="231">
        <f t="shared" si="1"/>
        <v>0</v>
      </c>
      <c r="S21" s="24"/>
      <c r="Y21" s="25">
        <f>IF(Instruction!D$10=10,'CashFlow-Yr2'!O21/11,0)</f>
        <v>0</v>
      </c>
      <c r="Z21" s="23">
        <f t="shared" si="0"/>
        <v>0</v>
      </c>
    </row>
    <row r="22" spans="1:39">
      <c r="A22" s="18" t="s">
        <v>100</v>
      </c>
      <c r="B22" s="236"/>
      <c r="C22" s="236"/>
      <c r="D22" s="236"/>
      <c r="E22" s="236"/>
      <c r="F22" s="236"/>
      <c r="G22" s="236"/>
      <c r="H22" s="236"/>
      <c r="I22" s="236"/>
      <c r="J22" s="236"/>
      <c r="K22" s="236"/>
      <c r="L22" s="236"/>
      <c r="M22" s="236"/>
      <c r="N22" s="239"/>
      <c r="O22" s="231">
        <f t="shared" si="1"/>
        <v>0</v>
      </c>
      <c r="S22" s="24"/>
      <c r="Y22" s="25">
        <f>IF(Instruction!D$10=10,'CashFlow-Yr2'!O22/11,0)</f>
        <v>0</v>
      </c>
      <c r="Z22" s="23">
        <f t="shared" si="0"/>
        <v>0</v>
      </c>
      <c r="AF22" s="74"/>
    </row>
    <row r="23" spans="1:39">
      <c r="A23" s="18" t="s">
        <v>158</v>
      </c>
      <c r="B23" s="236"/>
      <c r="C23" s="236"/>
      <c r="D23" s="236"/>
      <c r="E23" s="236"/>
      <c r="F23" s="236"/>
      <c r="G23" s="236"/>
      <c r="H23" s="236"/>
      <c r="I23" s="236"/>
      <c r="J23" s="236"/>
      <c r="K23" s="236"/>
      <c r="L23" s="236"/>
      <c r="M23" s="236"/>
      <c r="N23" s="239"/>
      <c r="O23" s="231">
        <f t="shared" si="1"/>
        <v>0</v>
      </c>
      <c r="S23" s="24"/>
      <c r="Y23" s="25">
        <f>0</f>
        <v>0</v>
      </c>
      <c r="Z23" s="23">
        <f t="shared" si="0"/>
        <v>0</v>
      </c>
      <c r="AF23" s="74"/>
    </row>
    <row r="24" spans="1:39">
      <c r="A24" s="18" t="s">
        <v>5</v>
      </c>
      <c r="B24" s="236"/>
      <c r="C24" s="236"/>
      <c r="D24" s="236"/>
      <c r="E24" s="236"/>
      <c r="F24" s="236"/>
      <c r="G24" s="236"/>
      <c r="H24" s="236"/>
      <c r="I24" s="236"/>
      <c r="J24" s="236"/>
      <c r="K24" s="236"/>
      <c r="L24" s="236"/>
      <c r="M24" s="236"/>
      <c r="N24" s="239"/>
      <c r="O24" s="231">
        <f t="shared" si="1"/>
        <v>0</v>
      </c>
      <c r="S24" s="24"/>
      <c r="Y24" s="25">
        <f>IF(Instruction!D$10=10,'CashFlow-Yr2'!O24/11,0)</f>
        <v>0</v>
      </c>
      <c r="Z24" s="23">
        <f t="shared" si="0"/>
        <v>0</v>
      </c>
      <c r="AF24" s="74"/>
    </row>
    <row r="25" spans="1:39">
      <c r="B25" s="237"/>
      <c r="C25" s="237"/>
      <c r="D25" s="237"/>
      <c r="E25" s="237"/>
      <c r="F25" s="237"/>
      <c r="G25" s="237"/>
      <c r="H25" s="237"/>
      <c r="I25" s="237"/>
      <c r="J25" s="237"/>
      <c r="K25" s="237"/>
      <c r="L25" s="237"/>
      <c r="M25" s="237"/>
      <c r="N25" s="239"/>
      <c r="O25" s="237"/>
      <c r="P25" s="72"/>
      <c r="Q25" s="72"/>
      <c r="R25" s="72"/>
      <c r="S25" s="24"/>
      <c r="T25" s="72"/>
      <c r="U25" s="72"/>
      <c r="V25" s="72"/>
      <c r="W25" s="72"/>
      <c r="X25" s="72"/>
      <c r="Y25" s="25"/>
      <c r="Z25" s="23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6"/>
      <c r="AM25" s="26"/>
    </row>
    <row r="26" spans="1:39">
      <c r="A26" s="73" t="s">
        <v>192</v>
      </c>
      <c r="B26" s="241">
        <f t="shared" ref="B26:O26" si="2">SUM(B9:B24)</f>
        <v>0</v>
      </c>
      <c r="C26" s="241">
        <f t="shared" si="2"/>
        <v>0</v>
      </c>
      <c r="D26" s="241">
        <f t="shared" si="2"/>
        <v>0</v>
      </c>
      <c r="E26" s="241">
        <f t="shared" si="2"/>
        <v>0</v>
      </c>
      <c r="F26" s="241">
        <f t="shared" si="2"/>
        <v>0</v>
      </c>
      <c r="G26" s="241">
        <f t="shared" si="2"/>
        <v>0</v>
      </c>
      <c r="H26" s="241">
        <f t="shared" si="2"/>
        <v>0</v>
      </c>
      <c r="I26" s="241">
        <f t="shared" si="2"/>
        <v>0</v>
      </c>
      <c r="J26" s="241">
        <f t="shared" si="2"/>
        <v>0</v>
      </c>
      <c r="K26" s="241">
        <f t="shared" si="2"/>
        <v>0</v>
      </c>
      <c r="L26" s="241">
        <f t="shared" si="2"/>
        <v>0</v>
      </c>
      <c r="M26" s="241">
        <f t="shared" si="2"/>
        <v>0</v>
      </c>
      <c r="N26" s="239"/>
      <c r="O26" s="241">
        <f t="shared" si="2"/>
        <v>0</v>
      </c>
      <c r="X26" s="159" t="s">
        <v>264</v>
      </c>
      <c r="Z26" s="26">
        <f>SUM(Z9:Z24)</f>
        <v>0</v>
      </c>
      <c r="AA26" s="21" t="s">
        <v>269</v>
      </c>
      <c r="AB26" s="26"/>
      <c r="AC26" s="26"/>
      <c r="AD26" s="26"/>
      <c r="AE26" s="26"/>
      <c r="AF26" s="26"/>
      <c r="AG26" s="26"/>
      <c r="AH26" s="26"/>
      <c r="AI26" s="26"/>
      <c r="AJ26" s="26"/>
      <c r="AK26" s="26"/>
      <c r="AM26" s="26"/>
    </row>
    <row r="27" spans="1:39" ht="14.65" thickBot="1">
      <c r="A27" s="73"/>
      <c r="B27" s="242"/>
      <c r="C27" s="242"/>
      <c r="D27" s="242"/>
      <c r="E27" s="242"/>
      <c r="F27" s="242"/>
      <c r="G27" s="242"/>
      <c r="H27" s="242"/>
      <c r="I27" s="242"/>
      <c r="J27" s="242"/>
      <c r="K27" s="242"/>
      <c r="L27" s="242"/>
      <c r="M27" s="242"/>
      <c r="N27" s="239"/>
      <c r="O27" s="242"/>
      <c r="X27" s="160">
        <f>O26-O14-O23</f>
        <v>0</v>
      </c>
      <c r="Z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M27" s="26"/>
    </row>
    <row r="28" spans="1:39" ht="14.65" thickBot="1">
      <c r="A28" s="73" t="s">
        <v>185</v>
      </c>
      <c r="B28" s="243">
        <f t="shared" ref="B28:O28" si="3">(B4-B26)</f>
        <v>0</v>
      </c>
      <c r="C28" s="243">
        <f t="shared" si="3"/>
        <v>0</v>
      </c>
      <c r="D28" s="243">
        <f t="shared" si="3"/>
        <v>0</v>
      </c>
      <c r="E28" s="243">
        <f t="shared" si="3"/>
        <v>0</v>
      </c>
      <c r="F28" s="243">
        <f t="shared" si="3"/>
        <v>0</v>
      </c>
      <c r="G28" s="243">
        <f t="shared" si="3"/>
        <v>0</v>
      </c>
      <c r="H28" s="243">
        <f t="shared" si="3"/>
        <v>0</v>
      </c>
      <c r="I28" s="243">
        <f t="shared" si="3"/>
        <v>0</v>
      </c>
      <c r="J28" s="243">
        <f t="shared" si="3"/>
        <v>0</v>
      </c>
      <c r="K28" s="243">
        <f t="shared" si="3"/>
        <v>0</v>
      </c>
      <c r="L28" s="243">
        <f t="shared" si="3"/>
        <v>0</v>
      </c>
      <c r="M28" s="243">
        <f t="shared" si="3"/>
        <v>0</v>
      </c>
      <c r="N28" s="239"/>
      <c r="O28" s="243">
        <f t="shared" si="3"/>
        <v>0</v>
      </c>
      <c r="P28" s="23"/>
      <c r="Q28" s="23"/>
      <c r="R28" s="23"/>
      <c r="S28" s="23"/>
      <c r="T28" s="23"/>
      <c r="U28" s="23"/>
      <c r="V28" s="23"/>
      <c r="W28" s="23"/>
      <c r="X28" s="160">
        <f>X27/11</f>
        <v>0</v>
      </c>
      <c r="Z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M28" s="26"/>
    </row>
    <row r="29" spans="1:39">
      <c r="A29" s="73"/>
      <c r="B29" s="244"/>
      <c r="C29" s="244"/>
      <c r="D29" s="244"/>
      <c r="E29" s="244"/>
      <c r="F29" s="244"/>
      <c r="G29" s="244"/>
      <c r="H29" s="244"/>
      <c r="I29" s="244"/>
      <c r="J29" s="244"/>
      <c r="K29" s="244"/>
      <c r="L29" s="244"/>
      <c r="M29" s="244"/>
      <c r="N29" s="239"/>
      <c r="O29" s="244"/>
      <c r="P29" s="23"/>
      <c r="Q29" s="23"/>
      <c r="R29" s="23"/>
      <c r="S29" s="23"/>
      <c r="T29" s="23"/>
      <c r="U29" s="23"/>
      <c r="V29" s="23"/>
      <c r="W29" s="23"/>
      <c r="X29" s="160">
        <f>X27-X28+O14+O23</f>
        <v>0</v>
      </c>
      <c r="Z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M29" s="26"/>
    </row>
    <row r="30" spans="1:39">
      <c r="A30" s="73" t="s">
        <v>162</v>
      </c>
      <c r="B30" s="244"/>
      <c r="C30" s="244"/>
      <c r="D30" s="244"/>
      <c r="E30" s="244"/>
      <c r="F30" s="244"/>
      <c r="G30" s="244"/>
      <c r="H30" s="244"/>
      <c r="I30" s="244"/>
      <c r="J30" s="244"/>
      <c r="K30" s="244"/>
      <c r="L30" s="244"/>
      <c r="M30" s="244"/>
      <c r="N30" s="239"/>
      <c r="O30" s="244"/>
      <c r="P30" s="23"/>
      <c r="Q30" s="23"/>
      <c r="R30" s="23"/>
      <c r="S30" s="23"/>
      <c r="T30" s="23"/>
      <c r="U30" s="23"/>
      <c r="V30" s="23"/>
      <c r="W30" s="23"/>
      <c r="X30" s="159"/>
      <c r="Z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M30" s="26"/>
    </row>
    <row r="31" spans="1:39">
      <c r="A31" s="21" t="s">
        <v>110</v>
      </c>
      <c r="B31" s="231">
        <f>'SaleMix-Yr2'!C58</f>
        <v>0</v>
      </c>
      <c r="C31" s="231">
        <f>'SaleMix-Yr2'!D58</f>
        <v>0</v>
      </c>
      <c r="D31" s="231">
        <f>'SaleMix-Yr2'!E58</f>
        <v>0</v>
      </c>
      <c r="E31" s="231">
        <f>'SaleMix-Yr2'!F58</f>
        <v>0</v>
      </c>
      <c r="F31" s="231">
        <f>'SaleMix-Yr2'!G58</f>
        <v>0</v>
      </c>
      <c r="G31" s="231">
        <f>'SaleMix-Yr2'!H58</f>
        <v>0</v>
      </c>
      <c r="H31" s="231">
        <f>'SaleMix-Yr2'!I58</f>
        <v>0</v>
      </c>
      <c r="I31" s="231">
        <f>'SaleMix-Yr2'!J58</f>
        <v>0</v>
      </c>
      <c r="J31" s="231">
        <f>'SaleMix-Yr2'!K58</f>
        <v>0</v>
      </c>
      <c r="K31" s="231">
        <f>'SaleMix-Yr2'!L58</f>
        <v>0</v>
      </c>
      <c r="L31" s="231">
        <f>'SaleMix-Yr2'!M58</f>
        <v>0</v>
      </c>
      <c r="M31" s="231">
        <f>'SaleMix-Yr2'!N58</f>
        <v>0</v>
      </c>
      <c r="N31" s="239"/>
      <c r="O31" s="231">
        <f>SUM(B31:M31)</f>
        <v>0</v>
      </c>
      <c r="X31" s="160">
        <f>O33+X29</f>
        <v>0</v>
      </c>
      <c r="Y31" s="21" t="s">
        <v>267</v>
      </c>
      <c r="Z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M31" s="26"/>
    </row>
    <row r="32" spans="1:39">
      <c r="A32" s="21" t="s">
        <v>111</v>
      </c>
      <c r="B32" s="231">
        <f>IF(Instruction!$D10=10,(SUM(B9:B24)-B14-B23)/11,0)</f>
        <v>0</v>
      </c>
      <c r="C32" s="231">
        <f>IF(Instruction!$D10=10,(SUM(C9:C24)-C14-C23)/11,0)</f>
        <v>0</v>
      </c>
      <c r="D32" s="231">
        <f>IF(Instruction!$D10=10,(SUM(D9:D24)-D14-D23)/11,0)</f>
        <v>0</v>
      </c>
      <c r="E32" s="231">
        <f>IF(Instruction!$D10=10,(SUM(E9:E24)-E14-E23)/11,0)</f>
        <v>0</v>
      </c>
      <c r="F32" s="231">
        <f>IF(Instruction!$D10=10,(SUM(F9:F24)-F14-F23)/11,0)</f>
        <v>0</v>
      </c>
      <c r="G32" s="231">
        <f>IF(Instruction!$D10=10,(SUM(G9:G24)-G14-G23)/11,0)</f>
        <v>0</v>
      </c>
      <c r="H32" s="231">
        <f>IF(Instruction!$D10=10,(SUM(H9:H24)-H14-H23)/11,0)</f>
        <v>0</v>
      </c>
      <c r="I32" s="231">
        <f>IF(Instruction!$D10=10,(SUM(I9:I24)-I14-I23)/11,0)</f>
        <v>0</v>
      </c>
      <c r="J32" s="231">
        <f>IF(Instruction!$D10=10,(SUM(J9:J24)-J14-J23)/11,0)</f>
        <v>0</v>
      </c>
      <c r="K32" s="231">
        <f>IF(Instruction!$D10=10,(SUM(K9:K24)-K14-K23)/11,0)</f>
        <v>0</v>
      </c>
      <c r="L32" s="231">
        <f>IF(Instruction!$D10=10,(SUM(L9:L24)-L14-L23)/11,0)</f>
        <v>0</v>
      </c>
      <c r="M32" s="231">
        <f>IF(Instruction!$D10=10,(SUM(M9:M24)-M14-M23)/11,0)</f>
        <v>0</v>
      </c>
      <c r="N32" s="239"/>
      <c r="O32" s="231">
        <f>SUM(B32:M32)</f>
        <v>0</v>
      </c>
      <c r="Q32" s="23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M32" s="26"/>
    </row>
    <row r="33" spans="1:39">
      <c r="A33" s="21" t="s">
        <v>273</v>
      </c>
      <c r="B33" s="245">
        <f t="shared" ref="B33:M33" si="4">IF(((B4-B31)-(SUM(B9:B24)-B32))&gt;0,((B4-B31)-(SUM(B9:B24)-B32))*0.2,0)</f>
        <v>0</v>
      </c>
      <c r="C33" s="245">
        <f t="shared" si="4"/>
        <v>0</v>
      </c>
      <c r="D33" s="245">
        <f t="shared" si="4"/>
        <v>0</v>
      </c>
      <c r="E33" s="245">
        <f t="shared" si="4"/>
        <v>0</v>
      </c>
      <c r="F33" s="245">
        <f t="shared" si="4"/>
        <v>0</v>
      </c>
      <c r="G33" s="245">
        <f t="shared" si="4"/>
        <v>0</v>
      </c>
      <c r="H33" s="245">
        <f t="shared" si="4"/>
        <v>0</v>
      </c>
      <c r="I33" s="245">
        <f t="shared" si="4"/>
        <v>0</v>
      </c>
      <c r="J33" s="245">
        <f t="shared" si="4"/>
        <v>0</v>
      </c>
      <c r="K33" s="245">
        <f t="shared" si="4"/>
        <v>0</v>
      </c>
      <c r="L33" s="245">
        <f t="shared" si="4"/>
        <v>0</v>
      </c>
      <c r="M33" s="245">
        <f t="shared" si="4"/>
        <v>0</v>
      </c>
      <c r="N33" s="239"/>
      <c r="O33" s="246">
        <f>SUM(B33:M33)</f>
        <v>0</v>
      </c>
      <c r="X33" s="160">
        <f>O4-O31</f>
        <v>0</v>
      </c>
      <c r="Y33" s="26" t="s">
        <v>266</v>
      </c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J33" s="26"/>
      <c r="AK33" s="26"/>
      <c r="AM33" s="26"/>
    </row>
    <row r="34" spans="1:39" ht="14.65" thickBot="1">
      <c r="B34" s="247"/>
      <c r="C34" s="237"/>
      <c r="D34" s="237"/>
      <c r="E34" s="237"/>
      <c r="F34" s="237"/>
      <c r="G34" s="237"/>
      <c r="H34" s="237"/>
      <c r="I34" s="237"/>
      <c r="J34" s="237"/>
      <c r="K34" s="247"/>
      <c r="L34" s="247"/>
      <c r="M34" s="237"/>
      <c r="N34" s="239"/>
      <c r="O34" s="237"/>
      <c r="X34" s="180"/>
    </row>
    <row r="35" spans="1:39" ht="14.65" thickBot="1">
      <c r="A35" s="73" t="s">
        <v>186</v>
      </c>
      <c r="B35" s="243">
        <f>(B28-B31+B32-B33)</f>
        <v>0</v>
      </c>
      <c r="C35" s="243">
        <f t="shared" ref="C35:M35" si="5">(C28-C31+C32-C33)</f>
        <v>0</v>
      </c>
      <c r="D35" s="243">
        <f t="shared" si="5"/>
        <v>0</v>
      </c>
      <c r="E35" s="243">
        <f t="shared" si="5"/>
        <v>0</v>
      </c>
      <c r="F35" s="243">
        <f t="shared" si="5"/>
        <v>0</v>
      </c>
      <c r="G35" s="243">
        <f t="shared" si="5"/>
        <v>0</v>
      </c>
      <c r="H35" s="243">
        <f t="shared" si="5"/>
        <v>0</v>
      </c>
      <c r="I35" s="243">
        <f t="shared" si="5"/>
        <v>0</v>
      </c>
      <c r="J35" s="243">
        <f t="shared" si="5"/>
        <v>0</v>
      </c>
      <c r="K35" s="243">
        <f t="shared" si="5"/>
        <v>0</v>
      </c>
      <c r="L35" s="243">
        <f t="shared" si="5"/>
        <v>0</v>
      </c>
      <c r="M35" s="243">
        <f t="shared" si="5"/>
        <v>0</v>
      </c>
      <c r="N35" s="239"/>
      <c r="O35" s="243">
        <f>(O28-O31+O32-O33)</f>
        <v>0</v>
      </c>
      <c r="P35" s="23"/>
      <c r="Q35" s="23"/>
      <c r="R35" s="23"/>
      <c r="T35" s="23"/>
      <c r="U35" s="23"/>
      <c r="V35" s="23"/>
      <c r="W35" s="23"/>
      <c r="X35" s="23"/>
      <c r="Z35" s="26"/>
      <c r="AA35" s="26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M35" s="26"/>
    </row>
    <row r="36" spans="1:39">
      <c r="A36" s="73"/>
      <c r="B36" s="244"/>
      <c r="C36" s="244"/>
      <c r="D36" s="244"/>
      <c r="E36" s="244"/>
      <c r="F36" s="244"/>
      <c r="G36" s="244"/>
      <c r="H36" s="244"/>
      <c r="I36" s="244"/>
      <c r="J36" s="244"/>
      <c r="K36" s="244"/>
      <c r="L36" s="244"/>
      <c r="M36" s="244"/>
      <c r="N36" s="239"/>
      <c r="O36" s="244"/>
      <c r="P36" s="23"/>
      <c r="Q36" s="23"/>
      <c r="R36" s="23"/>
      <c r="T36" s="23"/>
      <c r="U36" s="23"/>
      <c r="V36" s="23"/>
      <c r="W36" s="23"/>
      <c r="X36" s="23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M36" s="26"/>
    </row>
    <row r="37" spans="1:39">
      <c r="A37" s="161" t="s">
        <v>226</v>
      </c>
      <c r="B37" s="236"/>
      <c r="C37" s="236"/>
      <c r="D37" s="236"/>
      <c r="E37" s="236"/>
      <c r="F37" s="236"/>
      <c r="G37" s="236"/>
      <c r="H37" s="236"/>
      <c r="I37" s="236"/>
      <c r="J37" s="236"/>
      <c r="K37" s="236"/>
      <c r="L37" s="236"/>
      <c r="M37" s="236"/>
      <c r="N37" s="239"/>
      <c r="O37" s="231">
        <f>SUM(B37:M37)</f>
        <v>0</v>
      </c>
      <c r="P37" s="23"/>
      <c r="Q37" s="23"/>
      <c r="R37" s="23"/>
      <c r="T37" s="23"/>
      <c r="U37" s="23"/>
      <c r="V37" s="23"/>
      <c r="W37" s="23"/>
      <c r="X37" s="23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M37" s="26"/>
    </row>
    <row r="38" spans="1:39">
      <c r="A38" s="73"/>
      <c r="B38" s="239"/>
      <c r="C38" s="239"/>
      <c r="D38" s="239"/>
      <c r="E38" s="239"/>
      <c r="F38" s="239"/>
      <c r="G38" s="239"/>
      <c r="H38" s="239"/>
      <c r="I38" s="239"/>
      <c r="J38" s="239"/>
      <c r="K38" s="239"/>
      <c r="L38" s="239"/>
      <c r="M38" s="239"/>
      <c r="N38" s="239"/>
      <c r="O38" s="239"/>
      <c r="P38" s="23"/>
      <c r="Q38" s="23"/>
      <c r="R38" s="23"/>
      <c r="S38" s="23"/>
      <c r="T38" s="23"/>
      <c r="U38" s="23"/>
      <c r="V38" s="23"/>
      <c r="W38" s="23"/>
      <c r="X38" s="23"/>
      <c r="Z38" s="26"/>
      <c r="AA38" s="26"/>
      <c r="AB38" s="26"/>
      <c r="AC38" s="26"/>
      <c r="AD38" s="26"/>
      <c r="AE38" s="26"/>
      <c r="AF38" s="26"/>
      <c r="AG38" s="26"/>
      <c r="AH38" s="26"/>
      <c r="AI38" s="26"/>
      <c r="AJ38" s="26"/>
      <c r="AK38" s="26"/>
      <c r="AM38" s="26"/>
    </row>
    <row r="39" spans="1:39">
      <c r="A39" s="21" t="s">
        <v>61</v>
      </c>
      <c r="B39" s="248">
        <f>B6</f>
        <v>0</v>
      </c>
      <c r="C39" s="249">
        <f t="shared" ref="C39:M39" si="6">B40</f>
        <v>0</v>
      </c>
      <c r="D39" s="249">
        <f t="shared" si="6"/>
        <v>0</v>
      </c>
      <c r="E39" s="249">
        <f t="shared" si="6"/>
        <v>0</v>
      </c>
      <c r="F39" s="249">
        <f t="shared" si="6"/>
        <v>0</v>
      </c>
      <c r="G39" s="249">
        <f t="shared" si="6"/>
        <v>0</v>
      </c>
      <c r="H39" s="249">
        <f t="shared" si="6"/>
        <v>0</v>
      </c>
      <c r="I39" s="249">
        <f t="shared" si="6"/>
        <v>0</v>
      </c>
      <c r="J39" s="249">
        <f t="shared" si="6"/>
        <v>0</v>
      </c>
      <c r="K39" s="249">
        <f t="shared" si="6"/>
        <v>0</v>
      </c>
      <c r="L39" s="249">
        <f t="shared" si="6"/>
        <v>0</v>
      </c>
      <c r="M39" s="249">
        <f t="shared" si="6"/>
        <v>0</v>
      </c>
      <c r="N39" s="239"/>
      <c r="O39" s="239"/>
      <c r="P39" s="23"/>
      <c r="Q39" s="23"/>
      <c r="R39" s="23"/>
      <c r="S39" s="23"/>
      <c r="T39" s="23"/>
      <c r="U39" s="23"/>
      <c r="V39" s="23"/>
      <c r="W39" s="23"/>
      <c r="X39" s="23"/>
      <c r="Z39" s="26"/>
      <c r="AA39" s="26"/>
      <c r="AB39" s="26"/>
      <c r="AC39" s="26"/>
      <c r="AD39" s="26"/>
      <c r="AE39" s="26"/>
      <c r="AF39" s="26"/>
      <c r="AG39" s="26"/>
      <c r="AH39" s="26"/>
      <c r="AI39" s="26"/>
      <c r="AJ39" s="26"/>
      <c r="AK39" s="26"/>
      <c r="AM39" s="26"/>
    </row>
    <row r="40" spans="1:39">
      <c r="A40" s="21" t="s">
        <v>109</v>
      </c>
      <c r="B40" s="249">
        <f t="shared" ref="B40:M40" si="7">B39-B37+B35</f>
        <v>0</v>
      </c>
      <c r="C40" s="249">
        <f t="shared" si="7"/>
        <v>0</v>
      </c>
      <c r="D40" s="249">
        <f t="shared" si="7"/>
        <v>0</v>
      </c>
      <c r="E40" s="249">
        <f t="shared" si="7"/>
        <v>0</v>
      </c>
      <c r="F40" s="249">
        <f t="shared" si="7"/>
        <v>0</v>
      </c>
      <c r="G40" s="249">
        <f t="shared" si="7"/>
        <v>0</v>
      </c>
      <c r="H40" s="249">
        <f t="shared" si="7"/>
        <v>0</v>
      </c>
      <c r="I40" s="249">
        <f t="shared" si="7"/>
        <v>0</v>
      </c>
      <c r="J40" s="249">
        <f t="shared" si="7"/>
        <v>0</v>
      </c>
      <c r="K40" s="249">
        <f t="shared" si="7"/>
        <v>0</v>
      </c>
      <c r="L40" s="249">
        <f t="shared" si="7"/>
        <v>0</v>
      </c>
      <c r="M40" s="249">
        <f t="shared" si="7"/>
        <v>0</v>
      </c>
      <c r="N40" s="239"/>
      <c r="O40" s="239"/>
      <c r="P40" s="23"/>
      <c r="Q40" s="23"/>
      <c r="R40" s="23"/>
      <c r="S40" s="23"/>
      <c r="T40" s="23"/>
      <c r="U40" s="23"/>
      <c r="V40" s="23"/>
      <c r="W40" s="23"/>
      <c r="X40" s="23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M40" s="26"/>
    </row>
    <row r="41" spans="1:39" ht="14.65" thickBot="1">
      <c r="B41" s="237"/>
      <c r="C41" s="237"/>
      <c r="D41" s="237"/>
      <c r="E41" s="237"/>
      <c r="F41" s="237"/>
      <c r="G41" s="237"/>
      <c r="H41" s="237"/>
      <c r="I41" s="237"/>
      <c r="J41" s="237"/>
      <c r="K41" s="237"/>
      <c r="L41" s="237"/>
      <c r="M41" s="237"/>
      <c r="N41" s="237"/>
      <c r="O41" s="237"/>
    </row>
    <row r="42" spans="1:39" ht="14.65" thickBot="1">
      <c r="B42" s="239"/>
      <c r="C42" s="239"/>
      <c r="D42" s="239"/>
      <c r="E42" s="239"/>
      <c r="F42" s="239"/>
      <c r="G42" s="239"/>
      <c r="H42" s="239"/>
      <c r="I42" s="239"/>
      <c r="J42" s="239"/>
      <c r="K42" s="239"/>
      <c r="L42" s="239"/>
      <c r="M42" s="250" t="s">
        <v>171</v>
      </c>
      <c r="N42" s="239"/>
      <c r="O42" s="251">
        <f>O35</f>
        <v>0</v>
      </c>
      <c r="Y42" s="150"/>
    </row>
    <row r="43" spans="1:39">
      <c r="B43" s="72"/>
      <c r="C43" s="72"/>
      <c r="D43" s="72"/>
      <c r="E43" s="72"/>
      <c r="F43" s="72"/>
      <c r="G43" s="72"/>
      <c r="H43" s="72"/>
      <c r="I43" s="72"/>
      <c r="J43" s="72"/>
      <c r="K43" s="72"/>
      <c r="L43" s="72"/>
      <c r="M43" s="72"/>
      <c r="N43" s="72"/>
      <c r="Y43" s="150"/>
    </row>
    <row r="44" spans="1:39" ht="17.25" customHeight="1">
      <c r="A44" s="4"/>
      <c r="C44" s="297"/>
      <c r="D44" s="297"/>
      <c r="E44" s="286"/>
      <c r="F44" s="286"/>
      <c r="G44" s="298"/>
      <c r="H44" s="298"/>
      <c r="I44" s="298"/>
      <c r="J44" s="298"/>
      <c r="K44" s="286"/>
      <c r="L44" s="286"/>
      <c r="M44" s="286"/>
    </row>
    <row r="45" spans="1:39" ht="22.7" customHeight="1">
      <c r="C45" s="292"/>
      <c r="D45" s="292"/>
      <c r="E45" s="288"/>
      <c r="F45" s="288"/>
      <c r="G45" s="288"/>
      <c r="H45" s="288"/>
      <c r="I45" s="288"/>
      <c r="J45" s="288"/>
      <c r="K45" s="288"/>
      <c r="L45" s="288"/>
      <c r="M45" s="288"/>
    </row>
    <row r="52" spans="2:5">
      <c r="B52" s="96"/>
      <c r="C52" s="96"/>
      <c r="D52" s="96"/>
      <c r="E52" s="96"/>
    </row>
    <row r="53" spans="2:5">
      <c r="B53" s="96"/>
      <c r="C53" s="96"/>
      <c r="D53" s="96"/>
      <c r="E53" s="96"/>
    </row>
    <row r="202" spans="1:39" ht="15" hidden="1" customHeight="1"/>
    <row r="203" spans="1:39" ht="15" hidden="1" customHeight="1">
      <c r="B203" s="96" t="s">
        <v>136</v>
      </c>
      <c r="C203" s="96" t="s">
        <v>137</v>
      </c>
      <c r="D203" s="96" t="s">
        <v>138</v>
      </c>
      <c r="E203" s="96" t="s">
        <v>139</v>
      </c>
      <c r="F203" s="96" t="s">
        <v>140</v>
      </c>
      <c r="G203" s="96" t="s">
        <v>141</v>
      </c>
      <c r="H203" s="96" t="s">
        <v>142</v>
      </c>
      <c r="I203" s="96" t="s">
        <v>143</v>
      </c>
      <c r="J203" s="96" t="s">
        <v>144</v>
      </c>
      <c r="K203" s="96" t="s">
        <v>145</v>
      </c>
      <c r="L203" s="96" t="s">
        <v>146</v>
      </c>
      <c r="M203" s="96" t="s">
        <v>147</v>
      </c>
    </row>
    <row r="204" spans="1:39" ht="15" hidden="1" customHeight="1">
      <c r="A204" s="21" t="s">
        <v>159</v>
      </c>
      <c r="B204" s="22">
        <f>IF($B3="January",B4,IF($C3="January",C4,IF($D3="January",D4,IF($E3="January",E4,IF($F3="January",F4,IF($G3="January",G4,IF($H3="January",H4,IF($I3="January",I4,IF($J3="January",J4,IF($K3="January",K4,IF($L3="January",L4,IF($M3="January",M4,0))))))))))))</f>
        <v>0</v>
      </c>
      <c r="C204" s="22">
        <f>IF($B3="February",B4,IF($C3="February",C4,IF($D3="February",D4,IF($E3="February",E4,IF($F3="February",F4,IF($G3="February",G4,IF($H3="February",H4,IF($I3="February",I4,IF($J3="February",J4,IF($K3="February",K4,IF($L3="February",L4,IF($M3="February",M4,0))))))))))))</f>
        <v>0</v>
      </c>
      <c r="D204" s="22">
        <f>IF($B3="March",$B4,IF($C3="March",C4,IF($D3="March",D4,IF($E3="March",E4,IF($F3="March",F4,IF($G3="March",G4,IF($H3="March",H4,IF($I3="March",I4,IF($J3="March",J4,IF($K3="March",K4,IF($L3="March",L4,IF($M3="March",M4,0))))))))))))</f>
        <v>0</v>
      </c>
      <c r="E204" s="22">
        <f>IF($B3="April",B4,IF($C3="April",C4,IF($D3="April",D4,IF($E3="April",E4,IF($F3="April",F4,IF($G3="April",G4,IF($H3="April",H4,IF($I3="April",I4,IF($J3="April",J4,IF($K3="April",K4,IF($L3="April",L4,IF($M3="April",M4,0))))))))))))</f>
        <v>0</v>
      </c>
      <c r="F204" s="22">
        <f>IF($B3="May",B4,IF($C3="May",C4,IF($D3="May",D4,IF($E3="May",E4,IF($F3="May",F4,IF($G3="May",G4,IF($H3="May",H4,IF($I3="May",I4,IF($J3="May",J4,IF($K3="May",K4,IF($L3="May",L4,IF($M3="May",M4,0))))))))))))</f>
        <v>0</v>
      </c>
      <c r="G204" s="22">
        <f>IF($B3="June",$B4+B32,IF($C3="June",C4,IF($D3="June",D4,IF($E3="June",E4,IF($F3="June",F4,IF($G3="June",G4,IF($H3="June",H4,IF($I3="June",I4,IF($J3="June",J4,IF($K3="June",K4,IF($L3="June",L4,IF($M3="June",M4,0))))))))))))</f>
        <v>0</v>
      </c>
      <c r="H204" s="22">
        <f>IF($B3="July",B4,IF($C3="July",C4,IF($D3="July",D4,IF($E3="July",E4,IF($F3="July",F4,IF($G3="July",G4,IF($H3="July",H4,IF($I3="July",I4,IF($J3="July",J4,IF($K3="July",K4,IF($L3="July",L4,IF($M3="July",M4,0))))))))))))</f>
        <v>0</v>
      </c>
      <c r="I204" s="22">
        <f>IF($B3="August",B4,IF($C3="August",C4,IF($D3="August",D4,IF($E3="August",E4,IF($F3="August",F4,IF($G3="August",G4,IF($H3="August",H4,IF($I3="August",I4,IF($J3="August",J4,IF($K3="August",K4,IF($L3="August",L4,IF($M3="August",M4,0))))))))))))</f>
        <v>0</v>
      </c>
      <c r="J204" s="22">
        <f>IF($B3="September",B4,IF($C3="September",C4,IF($D3="September",D4,IF($E3="September",E4,IF($F3="September",F4,IF($G3="September",G4,IF($H3="September",H4,IF($I3="September",I4,IF($J3="September",J4,IF($K3="September",K4,IF($L3="September",L4,IF($M3="September",M4,0))))))))))))</f>
        <v>0</v>
      </c>
      <c r="K204" s="22">
        <f>IF($B3="October",B4,IF($C3="October",C4,IF($D3="October",D4,IF($E3="October",E4,IF($F3="October",F4,IF($G3="October",G4,IF($H3="October",H4,IF($I3="October",I4,IF($J3="October",J4,IF($K3="October",K4,IF($L3="October",L4,IF($M3="October",M4,0))))))))))))</f>
        <v>0</v>
      </c>
      <c r="L204" s="22">
        <f>IF($B3="November",B4,IF($C3="November",C4,IF($D3="November",D4,IF($E3="November",E4,IF($F3="November",F4,IF($G3="November",G4,IF($H3="November",H4,IF($I3="November",I4,IF($J3="November",J4,IF($K3="November",K4,IF($L3="November",L4,IF($M3="November",M4,0))))))))))))</f>
        <v>0</v>
      </c>
      <c r="M204" s="22">
        <f>IF($B3="December",$B4,IF($C3="December",C4,IF($D3="December",D4,IF($E3="December",E4,IF($F3="December",F4,IF($G3="December",G4,IF($H3="December",H4,IF($I3="December",I4,IF($J3="December",J4,IF($K3="December",K4,IF($L3="December",L4,IF($M3="December",M4,0))))))))))))</f>
        <v>0</v>
      </c>
      <c r="O204" s="22">
        <f>SUM(B204:M204)</f>
        <v>0</v>
      </c>
    </row>
    <row r="205" spans="1:39" ht="15" hidden="1" customHeight="1">
      <c r="A205" s="21" t="s">
        <v>110</v>
      </c>
      <c r="B205" s="22">
        <f>IF($B3="January",$B31,IF($C3="January",$C31,IF($D3="January",$D31,IF($E3="January",$E31,IF($F3="January",$F31,IF($G3="January",$G31,IF($H3="January",$H31,IF($I3="January",$I31,IF($J3="January",$J31,IF($K3="January",$K31,IF($L3="January",$L31,IF($M3="January",$M31,0))))))))))))</f>
        <v>0</v>
      </c>
      <c r="C205" s="22">
        <f>IF($B3="February",$B31,IF($C3="February",$C31,IF($D3="February",$D31,IF($E3="February",$E31,IF($F3="February",$F31,IF($G3="February",$G31,IF($H3="February",$H31,IF($I3="February",$I31,IF($J3="February",$J31,IF($K3="February",$K31,IF($L3="February",$L31,IF($M3="February",$M31,0))))))))))))</f>
        <v>0</v>
      </c>
      <c r="D205" s="22">
        <f>IF($B3="March",$B31,IF($C3="March",$C31,IF($D3="March",$D31,IF($E3="March",$E31,IF($F3="March",$F31,IF($G3="March",$G31,IF($H3="March",$H31,IF($I3="March",$I31,IF($J3="March",$J31,IF($K3="March",$K31,IF($L3="March",$L31,IF($M3="March",$M31,0))))))))))))</f>
        <v>0</v>
      </c>
      <c r="E205" s="22">
        <f>IF($B3="April",$B31,IF($C3="April",$C31,IF($D3="April",$D31,IF($E3="April",$E31,IF($F3="April",$F31,IF($G3="April",$G31,IF($H3="April",$H31,IF($I3="April",$I31,IF($J3="April",$J31,IF($K3="April",$K31,IF($L3="April",$L31,IF($M3="April",$M31,0))))))))))))</f>
        <v>0</v>
      </c>
      <c r="F205" s="22">
        <f>IF($B3="May",$B31,IF($C3="May",$C31,IF($D3="May",$D31,IF($E3="May",$E31,IF($F3="May",$F31,IF($G3="May",$G31,IF($H3="May",$H31,IF($I3="May",$I31,IF($J3="May",$J31,IF($K3="May",$K31,IF($L3="May",$L31,IF($M3="May",$M31,0))))))))))))</f>
        <v>0</v>
      </c>
      <c r="G205" s="22">
        <f>IF($B3="June",$B31,IF($C3="June",$C31,IF($D3="June",$D31,IF($E3="June",$E31,IF($F3="June",$F31,IF($G3="June",$G31,IF($H3="June",$H31,IF($I3="June",$I31,IF($J3="June",$J31,IF($K3="June",$K31,IF($L3="June",$L31,IF($M3="June",$M31,0))))))))))))</f>
        <v>0</v>
      </c>
      <c r="H205" s="22">
        <f>IF($B3="July",$B31,IF($C3="July",$C31,IF($D3="July",$D31,IF($E3="July",$E31,IF($F3="July",$F31,IF($G3="July",$G31,IF($H3="July",$H31,IF($I3="July",$I31,IF($J3="July",$J31,IF($K3="July",$K31,IF($L3="July",$L31,IF($M3="July",$M31,0))))))))))))</f>
        <v>0</v>
      </c>
      <c r="I205" s="22">
        <f>IF($B3="August",$B31,IF($C3="August",$C31,IF($D3="August",$D31,IF($E3="August",$E31,IF($F3="August",$F31,IF($G3="August",$G31,IF($H3="August",$H31,IF($I3="August",$I31,IF($J3="August",$J31,IF($K3="August",$K31,IF($L3="August",$L31,IF($M3="August",$M31,0))))))))))))</f>
        <v>0</v>
      </c>
      <c r="J205" s="22">
        <f>IF($B3="September",$B31,IF($C3="September",$C31,IF($D3="September",$D31,IF($E3="September",$E31,IF($F3="September",$F31,IF($G3="September",$G31,IF($H3="September",$H31,IF($I3="September",$I31,IF($J3="September",$J31,IF($K3="September",$K31,IF($L3="September",$L31,IF($M3="September",$M31,0))))))))))))</f>
        <v>0</v>
      </c>
      <c r="K205" s="22">
        <f>IF($B3="October",$B31,IF($C3="October",$C31,IF($D3="October",$D31,IF($E3="October",$E31,IF($F3="October",$F31,IF($G3="October",$G31,IF($H3="October",$H31,IF($I3="October",$I31,IF($J3="October",$J31,IF($K3="October",$K31,IF($L3="October",$L31,IF($M3="October",$M31,0))))))))))))</f>
        <v>0</v>
      </c>
      <c r="L205" s="22">
        <f>IF($B3="November",$B31,IF($C3="November",$C31,IF($D3="November",$D31,IF($E3="November",$E31,IF($F3="November",$F31,IF($G3="November",$G31,IF($H3="November",$H31,IF($I3="November",$I31,IF($J3="November",$J31,IF($K3="November",$K31,IF($L3="November",$L31,IF($M3="November",$M31,0))))))))))))</f>
        <v>0</v>
      </c>
      <c r="M205" s="22">
        <f>IF($B3="December",$B31,IF($C3="December",$C31,IF($D3="December",$D31,IF($E3="December",$E31,IF($F3="December",$F31,IF($G3="December",$G31,IF($H3="December",$H31,IF($I3="December",$I31,IF($J3="December",$J31,IF($K3="December",$K31,IF($L3="December",$L31,IF($M3="December",$M31,0))))))))))))</f>
        <v>0</v>
      </c>
      <c r="O205" s="22">
        <f>SUM(B205:M205)</f>
        <v>0</v>
      </c>
      <c r="Z205" s="26"/>
      <c r="AA205" s="26"/>
      <c r="AB205" s="26"/>
      <c r="AC205" s="26"/>
      <c r="AD205" s="26"/>
      <c r="AE205" s="26"/>
      <c r="AF205" s="26"/>
      <c r="AG205" s="26"/>
      <c r="AH205" s="26"/>
      <c r="AI205" s="26"/>
      <c r="AJ205" s="26"/>
      <c r="AK205" s="26"/>
      <c r="AM205" s="26"/>
    </row>
    <row r="206" spans="1:39" ht="15" hidden="1" customHeight="1">
      <c r="A206" s="21" t="s">
        <v>160</v>
      </c>
      <c r="B206" s="22">
        <f>IF($B3="January",$B26-#REF!,IF($C3="January",$C26-#REF!,IF($D3="January",$D26-#REF!,IF($E3="January",$E26-#REF!,IF($F3="January",$F26-#REF!,IF($G3="January",$G26-#REF!,IF($H3="January",$H26-#REF!,IF($I3="January",$I26-#REF!,IF($J3="January",$J26-#REF!,IF($K3="January",$K26-#REF!,IF($L3="January",$L26-#REF!,IF($M3="January",$M26-#REF!,0))))))))))))</f>
        <v>0</v>
      </c>
      <c r="C206" s="22">
        <f>IF($B3="February",$B26-#REF!,IF($C3="February",$C26-#REF!,IF($D3="February",$D26-#REF!,IF($E3="February",$E26-#REF!,IF($F3="February",$F26-#REF!,IF($G3="February",$G26-#REF!,IF($H3="February",$H26-#REF!,IF($I3="February",$I26-#REF!,IF($J3="February",$J26-#REF!,IF($K3="February",$K26-#REF!,IF($L3="February",$L26-#REF!,IF($M3="February",$M26-#REF!,0))))))))))))</f>
        <v>0</v>
      </c>
      <c r="D206" s="22">
        <f>IF($B3="March",$B26-#REF!,IF($C3="March",$C26-#REF!,IF($D3="March",$D26-#REF!,IF($E3="March",$E26-#REF!,IF($F3="March",$F26-#REF!,IF($G3="March",$G26-#REF!,IF($H3="March",$H26-#REF!,IF($I3="March",$I26-#REF!,IF($J3="March",$J26-#REF!,IF($K3="March",$K26-#REF!,IF($L3="March",$L26-#REF!,IF($M3="March",$M26-#REF!,0))))))))))))</f>
        <v>0</v>
      </c>
      <c r="E206" s="22">
        <f>IF($B3="April",$B26-#REF!,IF($C3="April",$C26-#REF!,IF($D3="April",$D26-#REF!,IF($E3="April",$E26-#REF!,IF($F3="April",$F26-#REF!,IF($G3="April",$G26-#REF!,IF($H3="April",$H26-#REF!,IF($I3="April",$I26-#REF!,IF($J3="April",$J26-#REF!,IF($K3="April",$K26-#REF!,IF($L3="April",$L26-#REF!,IF($M3="April",$M26-#REF!,0))))))))))))</f>
        <v>0</v>
      </c>
      <c r="F206" s="22">
        <f>IF($B3="May",$B26-#REF!,IF($C3="May",$C26-#REF!,IF($D3="May",$D26-#REF!,IF($E3="May",$E26-#REF!,IF($F3="May",$F26-#REF!,IF($G3="May",$G26-#REF!,IF($H3="May",$H26-#REF!,IF($I3="May",$I26-#REF!,IF($J3="May",$J26-#REF!,IF($K3="May",$K26-#REF!,IF($L3="May",$L26-#REF!,IF($M3="May",$M26-#REF!,0))))))))))))</f>
        <v>0</v>
      </c>
      <c r="G206" s="22">
        <f>IF($B3="June",$B26-#REF!,IF($C3="June",$C26-#REF!,IF($D3="June",$D26-#REF!,IF($E3="June",$E26-#REF!,IF($F3="June",$F26-#REF!,IF($G3="June",$G26-#REF!,IF($H3="June",$H26-#REF!,IF($I3="June",$I26-#REF!,IF($J3="June",$J26-#REF!,IF($K3="June",$K26-#REF!,IF($L3="June",$L26-#REF!,IF($M3="June",$M26-#REF!,0))))))))))))</f>
        <v>0</v>
      </c>
      <c r="H206" s="22">
        <f>IF($B3="July",$B26-#REF!,IF($C3="July",$C26-#REF!,IF($D3="July",$D26-#REF!,IF($E3="July",$E26-#REF!,IF($F3="July",$F26-#REF!,IF($G3="July",$G26-#REF!,IF($H3="July",$H26-#REF!,IF($I3="July",$I26-#REF!,IF($J3="July",$J26-#REF!,IF($K3="July",$K26-#REF!,IF($L3="July",$L26-#REF!,IF($M3="July",$M26-#REF!,0))))))))))))</f>
        <v>0</v>
      </c>
      <c r="I206" s="22">
        <f>IF($B3="August",$B26-#REF!,IF($C3="August",$C26-#REF!,IF($D3="August",$D26-#REF!,IF($E3="August",$E26-#REF!,IF($F3="August",$F26-#REF!,IF($G3="August",$G26-#REF!,IF($H3="August",$H26-#REF!,IF($I3="August",$I26-#REF!,IF($J3="August",$J26-#REF!,IF($K3="August",$K26-#REF!,IF($L3="August",$L26-#REF!,IF($M3="August",$M26-#REF!,0))))))))))))</f>
        <v>0</v>
      </c>
      <c r="J206" s="22">
        <f>IF($B3="September",$B26-#REF!,IF($C3="September",$C26-#REF!,IF($D3="September",$D26-#REF!,IF($E3="September",$E26-#REF!,IF($F3="September",$F26-#REF!,IF($G3="September",$G26-#REF!,IF($H3="September",$H26-#REF!,IF($I3="September",$I26-#REF!,IF($J3="September",$J26-#REF!,IF($K3="September",$K26-#REF!,IF($L3="September",$L26-#REF!,IF($M3="September",$M26-#REF!,0))))))))))))</f>
        <v>0</v>
      </c>
      <c r="K206" s="22">
        <f>IF($B3="October",$B26-#REF!,IF($C3="October",$C26-#REF!,IF($D3="October",$D26-#REF!,IF($E3="October",$E26-#REF!,IF($F3="October",$F26-#REF!,IF($G3="October",$G26-#REF!,IF($H3="October",$H26-#REF!,IF($I3="October",$I26-#REF!,IF($J3="October",$J26-#REF!,IF($K3="October",$K26-#REF!,IF($L3="October",$L26-#REF!,IF($M3="October",$M26-#REF!,0))))))))))))</f>
        <v>0</v>
      </c>
      <c r="L206" s="22">
        <f>IF($B3="November",$B26-#REF!,IF($C3="November",$C26-#REF!,IF($D3="November",$D26-#REF!,IF($E3="November",$E26-#REF!,IF($F3="November",$F26-#REF!,IF($G3="November",$G26-#REF!,IF($H3="November",$H26-#REF!,IF($I3="November",$I26-#REF!,IF($J3="November",$J26-#REF!,IF($K3="November",$K26-#REF!,IF($L3="November",$L26-#REF!,IF($M3="November",$M26-#REF!,0))))))))))))</f>
        <v>0</v>
      </c>
      <c r="M206" s="22">
        <f>IF($B3="December",$B26-#REF!,IF($C3="December",$C26-#REF!,IF($D3="December",$D26-#REF!,IF($E3="December",$E26-#REF!,IF($F3="December",$F26-#REF!,IF($G3="December",$G26-#REF!,IF($H3="December",$H26-#REF!,IF($I3="December",$I26-#REF!,IF($J3="December",$J26-#REF!,IF($K3="December",$K26-#REF!,IF($L3="December",$L26-#REF!,IF($M3="December",$M26-#REF!,0))))))))))))</f>
        <v>0</v>
      </c>
      <c r="O206" s="22">
        <f>SUM(B206:M206)</f>
        <v>0</v>
      </c>
      <c r="Z206" s="26"/>
      <c r="AA206" s="26"/>
      <c r="AB206" s="26"/>
      <c r="AC206" s="26"/>
      <c r="AD206" s="26"/>
      <c r="AE206" s="26"/>
      <c r="AF206" s="26"/>
      <c r="AG206" s="26"/>
      <c r="AH206" s="26"/>
      <c r="AI206" s="26"/>
      <c r="AJ206" s="26"/>
      <c r="AK206" s="26"/>
      <c r="AM206" s="26"/>
    </row>
    <row r="207" spans="1:39" ht="15" hidden="1" customHeight="1">
      <c r="A207" s="21" t="s">
        <v>111</v>
      </c>
      <c r="B207" s="22">
        <f>IF($B3="January",$B32,IF($C3="January",$C32,IF($D3="January",$D32,IF($E3="January",$E32,IF($F3="January",$F32,IF($G3="January",$G32,IF($H3="January",$H32,IF($I3="January",$I32,IF($J3="January",$J32,IF($K3="January",$K32,IF($L3="January",$L32,IF($M3="January",$M32,0))))))))))))</f>
        <v>0</v>
      </c>
      <c r="C207" s="22">
        <f>IF($B3="February",$B32,IF($C3="February",$C32,IF($D3="February",$D32,IF($E3="February",$E32,IF($F3="February",$F32,IF($G3="February",$G32,IF($H3="February",$H32,IF($I3="February",$I32,IF($J3="February",$J32,IF($K3="February",$K32,IF($L3="February",$L32,IF($M3="February",$M32,0))))))))))))</f>
        <v>0</v>
      </c>
      <c r="D207" s="22">
        <f>IF($B3="March",$B32,IF($C3="March",$C32,IF($D3="March",$D32,IF($E3="March",$E32,IF($F3="March",$F32,IF($G3="March",$G32,IF($H3="March",$H32,IF($I3="March",$I32,IF($J3="March",$J32,IF($K3="March",$K32,IF($L3="March",$L32,IF($M3="March",$M32,0))))))))))))</f>
        <v>0</v>
      </c>
      <c r="E207" s="22">
        <f>IF($B3="April",$B32,IF($C3="April",$C32,IF($D3="April",$D32,IF($E3="April",$E32,IF($F3="April",$F32,IF($G3="April",$G32,IF($H3="April",$H32,IF($I3="April",$I32,IF($J3="April",$J32,IF($K3="April",$K32,IF($L3="April",$L32,IF($M3="April",$M32,0))))))))))))</f>
        <v>0</v>
      </c>
      <c r="F207" s="22">
        <f>IF($B3="May",$B32,IF($C3="May",$C32,IF($D3="May",$D32,IF($E3="May",$E32,IF($F3="May",$F32,IF($G3="May",$G32,IF($H3="May",$H32,IF($I3="May",$I32,IF($J3="May",$J32,IF($K3="May",$K32,IF($L3="May",$L32,IF($M3="May",$M32,0))))))))))))</f>
        <v>0</v>
      </c>
      <c r="G207" s="22">
        <f>IF($B3="June",$B32,IF($C3="June",$C32,IF($D3="June",$D32,IF($E3="June",$E32,IF($F3="June",$F32,IF($G3="June",$G32,IF($H3="June",$H32,IF($I3="June",$I32,IF($J3="June",$J32,IF($K3="June",$K32,IF($L3="June",$L32,IF($M3="June",$M32,0))))))))))))</f>
        <v>0</v>
      </c>
      <c r="H207" s="22">
        <f>IF($B3="July",$B32,IF($C3="July",$C32,IF($D3="July",$D32,IF($E3="July",$E32,IF($F3="July",$F32,IF($G3="July",$G32,IF($H3="July",$H32,IF($I3="July",$I32,IF($J3="July",$J32,IF($K3="July",$K32,IF($L3="July",$L32,IF($M3="July",$M32,0))))))))))))</f>
        <v>0</v>
      </c>
      <c r="I207" s="22">
        <f>IF($B3="August",$B32,IF($C3="August",$C32,IF($D3="August",$D32,IF($E3="August",$E32,IF($F3="August",$F32,IF($G3="August",$G32,IF($H3="August",$H32,IF($I3="August",$I32,IF($J3="August",$J32,IF($K3="August",$K32,IF($L3="August",$L32,IF($M3="August",$M32,0))))))))))))</f>
        <v>0</v>
      </c>
      <c r="J207" s="22">
        <f>IF($B3="September",$B32,IF($C3="September",$C32,IF($D3="September",$D32,IF($E3="September",$E32,IF($F3="September",$F32,IF($G3="September",$G32,IF($H3="September",$H32,IF($I3="September",$I32,IF($J3="September",$J32,IF($K3="September",$K32,IF($L3="September",$L32,IF($M3="September",$M32,0))))))))))))</f>
        <v>0</v>
      </c>
      <c r="K207" s="22">
        <f>IF($B3="October",$B32,IF($C3="October",$C32,IF($D3="October",$D32,IF($E3="October",$E32,IF($F3="October",$F32,IF($G3="October",$G32,IF($H3="October",$H32,IF($I3="October",$I32,IF($J3="October",$J32,IF($K3="October",$K32,IF($L3="October",$L32,IF($M3="October",$M32,0))))))))))))</f>
        <v>0</v>
      </c>
      <c r="L207" s="22">
        <f>IF($B3="November",$B32,IF($C3="November",$C32,IF($D3="November",$D32,IF($E3="November",$E32,IF($F3="November",$F32,IF($G3="November",$G32,IF($H3="November",$H32,IF($I3="November",$I32,IF($J3="November",$J32,IF($K3="November",$K32,IF($L3="November",$L32,IF($M3="November",$M32,0))))))))))))</f>
        <v>0</v>
      </c>
      <c r="M207" s="22">
        <f>IF($B3="December",$B32,IF($C3="December",$C32,IF($D3="December",$D32,IF($E3="December",$E32,IF($F3="December",$F32,IF($G3="December",$G32,IF($H3="December",$H32,IF($I3="December",$I32,IF($J3="December",$J32,IF($K3="December",$K32,IF($L3="December",$L32,IF($M3="December",$M32,0))))))))))))</f>
        <v>0</v>
      </c>
      <c r="O207" s="22">
        <f>SUM(B207:M207)</f>
        <v>0</v>
      </c>
      <c r="Z207" s="26"/>
      <c r="AA207" s="26"/>
      <c r="AB207" s="26"/>
      <c r="AC207" s="26"/>
      <c r="AD207" s="26"/>
      <c r="AE207" s="26"/>
      <c r="AF207" s="26"/>
      <c r="AG207" s="26"/>
      <c r="AH207" s="26"/>
      <c r="AI207" s="26"/>
      <c r="AJ207" s="26"/>
      <c r="AK207" s="26"/>
      <c r="AM207" s="26"/>
    </row>
    <row r="208" spans="1:39" ht="15" hidden="1" customHeight="1">
      <c r="A208" s="21" t="s">
        <v>112</v>
      </c>
      <c r="B208" s="22">
        <f>B205-B207</f>
        <v>0</v>
      </c>
      <c r="C208" s="22">
        <f t="shared" ref="C208:M208" si="8">C205-C207</f>
        <v>0</v>
      </c>
      <c r="D208" s="22">
        <f t="shared" si="8"/>
        <v>0</v>
      </c>
      <c r="E208" s="22">
        <f t="shared" si="8"/>
        <v>0</v>
      </c>
      <c r="F208" s="22">
        <f t="shared" si="8"/>
        <v>0</v>
      </c>
      <c r="G208" s="22">
        <f t="shared" si="8"/>
        <v>0</v>
      </c>
      <c r="H208" s="22">
        <f t="shared" si="8"/>
        <v>0</v>
      </c>
      <c r="I208" s="22">
        <f t="shared" si="8"/>
        <v>0</v>
      </c>
      <c r="J208" s="22">
        <f t="shared" si="8"/>
        <v>0</v>
      </c>
      <c r="K208" s="22">
        <f t="shared" si="8"/>
        <v>0</v>
      </c>
      <c r="L208" s="22">
        <f t="shared" si="8"/>
        <v>0</v>
      </c>
      <c r="M208" s="22">
        <f t="shared" si="8"/>
        <v>0</v>
      </c>
      <c r="N208" s="23"/>
      <c r="O208" s="22">
        <f>O205-O207</f>
        <v>0</v>
      </c>
      <c r="Z208" s="26"/>
      <c r="AA208" s="26"/>
      <c r="AB208" s="26"/>
      <c r="AC208" s="26"/>
      <c r="AD208" s="26"/>
      <c r="AE208" s="26"/>
      <c r="AF208" s="26"/>
      <c r="AG208" s="26"/>
      <c r="AH208" s="26"/>
      <c r="AI208" s="26"/>
      <c r="AJ208" s="26"/>
      <c r="AK208" s="26"/>
      <c r="AM208" s="26"/>
    </row>
    <row r="209" spans="1:13" ht="15" hidden="1" customHeight="1"/>
    <row r="210" spans="1:13" ht="15" hidden="1" customHeight="1">
      <c r="D210" s="23">
        <f>SUM(B204:D204)</f>
        <v>0</v>
      </c>
      <c r="G210" s="23">
        <f>SUM(E204:G204)</f>
        <v>0</v>
      </c>
      <c r="J210" s="23">
        <f>SUM(H204:J204)</f>
        <v>0</v>
      </c>
      <c r="M210" s="23">
        <f>SUM(K204:M204)</f>
        <v>0</v>
      </c>
    </row>
    <row r="211" spans="1:13" ht="15" hidden="1" customHeight="1">
      <c r="D211" s="23">
        <f>SUM(B206:D206)</f>
        <v>0</v>
      </c>
      <c r="G211" s="23">
        <f>SUM(E206:G206)</f>
        <v>0</v>
      </c>
      <c r="J211" s="23">
        <f>SUM(H206:J206)</f>
        <v>0</v>
      </c>
      <c r="M211" s="23">
        <f>SUM(K206:M206)</f>
        <v>0</v>
      </c>
    </row>
    <row r="212" spans="1:13" ht="15" hidden="1" customHeight="1">
      <c r="D212" s="23"/>
      <c r="G212" s="23"/>
      <c r="J212" s="23"/>
      <c r="M212" s="23"/>
    </row>
    <row r="213" spans="1:13" ht="15" hidden="1" customHeight="1">
      <c r="A213" s="21" t="s">
        <v>151</v>
      </c>
      <c r="B213" s="96" t="s">
        <v>152</v>
      </c>
      <c r="C213" s="96" t="s">
        <v>153</v>
      </c>
      <c r="D213" s="96" t="s">
        <v>154</v>
      </c>
      <c r="E213" s="96" t="s">
        <v>155</v>
      </c>
    </row>
    <row r="214" spans="1:13" ht="15" hidden="1" customHeight="1">
      <c r="B214" s="96" t="str">
        <f>IF($C222="January","1st Quarter",IF($C222="February","1st Quarter",IF($C222="March","4th Quarter",IF($C222="April","4th Quarter",IF($C222="May","4th Quarter",IF($C222="June","3rd Quarter",IF($C222="July","3rd Quarter",IF($C222="August","3rd Quarter",IF($C222="September","2nd Quarter",IF($C222="October","2nd Quarter",IF($C222="November","2nd Quarter",IF($C222="December","1st Quarter",0))))))))))))</f>
        <v>3rd Quarter</v>
      </c>
      <c r="C214" s="96" t="str">
        <f>IF($C222="January","2nd Quarter",IF($C222="February","2nd Quarter",IF($C222="March","1st Quarter",IF($C222="April","1st Quarter",IF($C222="May","1st Quarter",IF($C222="June","4th Quarter",IF($C222="July","4th Quarter",IF($C222="August","4th Quarter",IF($C222="September","3rd Quarter",IF($C222="October","3rd Quarter",IF($C222="November","3rd Quarter",IF($C222="December","2nd Quarter",0))))))))))))</f>
        <v>4th Quarter</v>
      </c>
      <c r="D214" s="96" t="str">
        <f>IF($C222="January","3rd Quarter",IF($C222="February","3rd Quarter",IF($C222="March","2nd Quarter",IF($C222="April","2nd Quarter",IF($C222="May","2nd Quarter",IF($C222="June","1st Quarter",IF($C222="July","1st Quarter",IF($C222="August","1st Quarter",IF($C222="September","4th Quarter",IF($C222="October","4th Quarter",IF($C222="November","4th Quarter",IF($C222="December","3rd Quarter",0))))))))))))</f>
        <v>1st Quarter</v>
      </c>
      <c r="E214" s="96" t="str">
        <f>IF($C222="January","4th Quarter",IF($C222="February","4th Quarter",IF($C222="March","3rd Quarter",IF($C222="April","3rd Quarter",IF($C222="May","3rd Quarter",IF($C222="June","2nd Quarter",IF($C222="July","2nd Quarter",IF($C222="August","2nd Quarter",IF($C222="September","1st Quarter",IF($C222="October","1st Quarter",IF($C222="November","1st Quarter",IF($C222="December","4th Quarter",0))))))))))))</f>
        <v>2nd Quarter</v>
      </c>
    </row>
    <row r="215" spans="1:13" ht="15" hidden="1" customHeight="1">
      <c r="A215" s="21" t="s">
        <v>194</v>
      </c>
      <c r="B215" s="104">
        <f>IF(C222="December",SUM(B204:D204),IF(C222="January",SUM(C204:D204),IF(C222="February",SUM(D204),0)))</f>
        <v>0</v>
      </c>
      <c r="C215" s="104">
        <f>IF($C222="March",SUM(E204:G204),IF($C222="April",SUM(F204:G204),IF($C222="May",SUM(G204),0)))</f>
        <v>0</v>
      </c>
      <c r="D215" s="104">
        <f>IF($C222="June",SUM(H204:J204),IF($C222="July",SUM(I204:J204),IF($C222="August",SUM(J204),0)))</f>
        <v>0</v>
      </c>
      <c r="E215" s="104">
        <f>IF($C222="September",SUM(K204:M204),IF($C222="October",SUM(L204:M204),IF($C222="November",SUM(M204),0)))</f>
        <v>0</v>
      </c>
    </row>
    <row r="216" spans="1:13" ht="15" hidden="1" customHeight="1">
      <c r="A216" s="21" t="s">
        <v>195</v>
      </c>
      <c r="B216" s="104">
        <f>IF($B214="2nd Quarter",SUM(B204:D204),IF($B214="3rd Quarter",SUM(B204:D204),IF($B214="4th Quarter",SUM(B204:D204),0)))</f>
        <v>0</v>
      </c>
      <c r="C216" s="104">
        <f>IF($C214="2nd Quarter",SUM(E204:G204),IF($C214="3rd Quarter",SUM(E204:G204),IF($C214="4th Quarter",SUM(E204:G204),0)))</f>
        <v>0</v>
      </c>
      <c r="D216" s="104">
        <f>IF(D214="2nd Quarter",SUM(H204:J204),IF(D214="3rd Quarter",SUM(H204:J204),IF(D214="4th Quarter",SUM(H204:J204),0)))</f>
        <v>0</v>
      </c>
      <c r="E216" s="104">
        <f>IF(E214="2nd Quarter",SUM(K204:M204),IF(E214="3rd Quarter",SUM(K204:M204),IF(E214="4th Quarter",SUM(K204:M204),0)))</f>
        <v>0</v>
      </c>
    </row>
    <row r="217" spans="1:13" ht="15" hidden="1" customHeight="1">
      <c r="A217" s="21" t="s">
        <v>196</v>
      </c>
      <c r="B217" s="104">
        <f>IF(C222="December",SUM(B206:D206),IF(C222="January",SUM(C206:D206),IF(C222="February",SUM(D206),0)))</f>
        <v>0</v>
      </c>
      <c r="C217" s="104">
        <f>IF($C222="March",SUM(E206:G206),IF($C222="April",SUM(F206:G206),IF($C222="May",SUM(G206),0)))</f>
        <v>0</v>
      </c>
      <c r="D217" s="104">
        <f>IF($C222="June",SUM(H206:J206),IF($C222="July",SUM(I206:J206),IF($C222="August",SUM(J206),0)))</f>
        <v>0</v>
      </c>
      <c r="E217" s="104">
        <f>IF($C222="September",SUM(K206:M206),IF($C222="October",SUM(L206:M206),IF($C222="November",SUM(M206),0)))</f>
        <v>0</v>
      </c>
    </row>
    <row r="218" spans="1:13" ht="15" hidden="1" customHeight="1">
      <c r="A218" s="21" t="s">
        <v>160</v>
      </c>
      <c r="B218" s="104">
        <f>IF($B214="2nd Quarter",SUM(B206:D206),IF($B214="3rd Quarter",SUM(B206:D206),IF($B214="4th Quarter",SUM(B206:D206),0)))</f>
        <v>0</v>
      </c>
      <c r="C218" s="104">
        <f>IF($C214="2nd Quarter",SUM(E206:G206),IF($C214="3rd Quarter",SUM(E206:G206),IF($C214="4th Quarter",SUM(E206:G206),0)))</f>
        <v>0</v>
      </c>
      <c r="D218" s="104">
        <f>IF(D214="2nd Quarter",SUM(H206:J206),IF(D214="3rd Quarter",SUM(H206:J206),IF(D214="4th Quarter",SUM(H206:J206),0)))</f>
        <v>0</v>
      </c>
      <c r="E218" s="104">
        <f>IF(E214="2nd Quarter",SUM(K206:M206),IF(E214="3rd Quarter",SUM(K206:M206),IF(E214="4th Quarter",SUM(K206:M206),0)))</f>
        <v>0</v>
      </c>
    </row>
    <row r="219" spans="1:13" ht="15" hidden="1" customHeight="1">
      <c r="B219" s="88"/>
      <c r="C219" s="88"/>
      <c r="D219" s="88"/>
      <c r="E219" s="88"/>
    </row>
    <row r="220" spans="1:13" ht="15" hidden="1" customHeight="1"/>
    <row r="221" spans="1:13" hidden="1">
      <c r="A221" s="21" t="s">
        <v>188</v>
      </c>
      <c r="C221" s="287">
        <v>43983</v>
      </c>
      <c r="D221" s="287"/>
    </row>
    <row r="222" spans="1:13" hidden="1">
      <c r="A222" s="21" t="s">
        <v>189</v>
      </c>
      <c r="C222" s="96" t="str">
        <f>TEXT(C221,"MMMMMMMMMMMMM")</f>
        <v>June</v>
      </c>
      <c r="E222" s="96"/>
    </row>
    <row r="223" spans="1:13" ht="15" hidden="1" customHeight="1"/>
    <row r="226" spans="5:5">
      <c r="E226" s="103"/>
    </row>
  </sheetData>
  <sheetProtection algorithmName="SHA-512" hashValue="uSW8crCheyDn1M68LTUXLLJ1fj0ZVVuLjKICqDd2WXxMjaIT29+Uk+dJLNVdaLMcNnqxVEsR65L5pzJZTVOsGQ==" saltValue="WSBoKJo8qPFoyfwkdcWVCA==" spinCount="100000" sheet="1" formatCells="0" formatColumns="0" formatRows="0" selectLockedCells="1"/>
  <protectedRanges>
    <protectedRange sqref="B39 B26:M27 B6 B37:M37 B10:M24 O26:O27" name="Range1"/>
  </protectedRanges>
  <mergeCells count="14">
    <mergeCell ref="B2:D2"/>
    <mergeCell ref="E2:F2"/>
    <mergeCell ref="G2:J2"/>
    <mergeCell ref="K45:M45"/>
    <mergeCell ref="C44:D44"/>
    <mergeCell ref="E44:F44"/>
    <mergeCell ref="G44:H44"/>
    <mergeCell ref="I44:J44"/>
    <mergeCell ref="K44:M44"/>
    <mergeCell ref="C221:D221"/>
    <mergeCell ref="C45:D45"/>
    <mergeCell ref="E45:F45"/>
    <mergeCell ref="G45:H45"/>
    <mergeCell ref="I45:J45"/>
  </mergeCells>
  <phoneticPr fontId="0" type="noConversion"/>
  <conditionalFormatting sqref="B28:M30 O28:O30">
    <cfRule type="cellIs" dxfId="2" priority="1" operator="lessThan">
      <formula>0</formula>
    </cfRule>
  </conditionalFormatting>
  <conditionalFormatting sqref="B35:M36 O35:O36">
    <cfRule type="cellIs" dxfId="1" priority="2" operator="lessThan">
      <formula>0</formula>
    </cfRule>
  </conditionalFormatting>
  <conditionalFormatting sqref="B39:M40">
    <cfRule type="cellIs" dxfId="0" priority="3" operator="lessThan">
      <formula>0</formula>
    </cfRule>
  </conditionalFormatting>
  <printOptions horizontalCentered="1"/>
  <pageMargins left="0.15748031496062992" right="0.11811023622047245" top="0.55118110236220474" bottom="0.59055118110236227" header="0.27559055118110237" footer="0.51181102362204722"/>
  <pageSetup paperSize="9" scale="75" orientation="landscape" r:id="rId1"/>
  <headerFooter alignWithMargins="0">
    <oddHeader xml:space="preserve">&amp;C&amp;"Arial,Bold"&amp;12
CASHFLOW SHEET - YEAR 2 &amp;R&amp;"Arial,Bold"&amp;12
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6">
    <tabColor rgb="FFD7F0AA"/>
    <pageSetUpPr fitToPage="1"/>
  </sheetPr>
  <dimension ref="A1:H42"/>
  <sheetViews>
    <sheetView showGridLines="0" zoomScaleNormal="100" workbookViewId="0">
      <selection activeCell="E1" sqref="E1"/>
    </sheetView>
  </sheetViews>
  <sheetFormatPr defaultColWidth="9.265625" defaultRowHeight="18"/>
  <cols>
    <col min="1" max="1" width="18.73046875" style="27" customWidth="1"/>
    <col min="2" max="2" width="18.59765625" style="27" customWidth="1"/>
    <col min="3" max="3" width="10.73046875" style="27" customWidth="1"/>
    <col min="4" max="4" width="38" style="27" customWidth="1"/>
    <col min="5" max="5" width="17.3984375" style="27" customWidth="1"/>
    <col min="6" max="6" width="17.265625" style="27" bestFit="1" customWidth="1"/>
    <col min="7" max="7" width="14.73046875" style="27" customWidth="1"/>
    <col min="8" max="8" width="12.59765625" style="27" customWidth="1"/>
    <col min="9" max="16384" width="9.265625" style="27"/>
  </cols>
  <sheetData>
    <row r="1" spans="1:8" ht="18" customHeight="1">
      <c r="A1" s="29"/>
      <c r="B1" s="308" t="s">
        <v>263</v>
      </c>
      <c r="C1" s="308"/>
      <c r="D1" s="308"/>
      <c r="E1" s="162" t="s">
        <v>304</v>
      </c>
      <c r="F1" s="53"/>
      <c r="H1" s="29"/>
    </row>
    <row r="2" spans="1:8" ht="40.700000000000003" customHeight="1">
      <c r="A2" s="177"/>
      <c r="B2" s="309" t="s">
        <v>15</v>
      </c>
      <c r="C2" s="309"/>
      <c r="D2" s="309"/>
      <c r="E2" s="177"/>
      <c r="F2" s="29"/>
      <c r="G2" s="29"/>
      <c r="H2" s="29"/>
    </row>
    <row r="3" spans="1:8">
      <c r="A3" s="54"/>
      <c r="B3" s="54"/>
      <c r="C3" s="54"/>
      <c r="D3" s="54"/>
      <c r="E3" s="54"/>
      <c r="F3" s="54"/>
      <c r="G3" s="54"/>
      <c r="H3" s="54"/>
    </row>
    <row r="4" spans="1:8" s="2" customFormat="1">
      <c r="A4" s="184" t="s">
        <v>114</v>
      </c>
      <c r="B4" s="186">
        <f>B35</f>
        <v>0</v>
      </c>
      <c r="C4" s="184"/>
      <c r="D4" s="184" t="s">
        <v>115</v>
      </c>
      <c r="E4" s="186">
        <f>E31</f>
        <v>0</v>
      </c>
      <c r="F4" s="27"/>
      <c r="G4" s="27"/>
    </row>
    <row r="5" spans="1:8" s="2" customFormat="1" ht="7.5" customHeight="1" thickBot="1">
      <c r="A5" s="184"/>
      <c r="B5" s="184"/>
      <c r="C5" s="184"/>
      <c r="D5" s="184"/>
      <c r="E5" s="184"/>
      <c r="F5" s="27"/>
      <c r="G5" s="27"/>
    </row>
    <row r="6" spans="1:8" s="2" customFormat="1" ht="18.399999999999999" thickBot="1">
      <c r="A6" s="184"/>
      <c r="B6" s="184"/>
      <c r="C6" s="184"/>
      <c r="D6" s="184" t="s">
        <v>270</v>
      </c>
      <c r="E6" s="187">
        <f>B4-E4</f>
        <v>0</v>
      </c>
      <c r="F6" s="27"/>
      <c r="G6" s="27"/>
    </row>
    <row r="7" spans="1:8" s="2" customFormat="1" ht="6" customHeight="1">
      <c r="A7" s="184"/>
      <c r="B7" s="184"/>
      <c r="C7" s="184"/>
      <c r="D7" s="184"/>
      <c r="E7" s="188"/>
      <c r="F7" s="27"/>
      <c r="G7" s="27"/>
    </row>
    <row r="8" spans="1:8" s="2" customFormat="1">
      <c r="A8" s="184"/>
      <c r="B8" s="184"/>
      <c r="C8" s="184"/>
      <c r="D8" s="184" t="s">
        <v>272</v>
      </c>
      <c r="E8" s="189">
        <f>'CashFlow-Yr2'!O33</f>
        <v>0</v>
      </c>
      <c r="F8" s="27"/>
      <c r="G8" s="27"/>
    </row>
    <row r="9" spans="1:8" s="2" customFormat="1" ht="9" customHeight="1" thickBot="1">
      <c r="A9" s="184"/>
      <c r="B9" s="184"/>
      <c r="C9" s="184"/>
      <c r="D9" s="184"/>
      <c r="E9" s="188"/>
      <c r="F9" s="27"/>
      <c r="G9" s="27"/>
    </row>
    <row r="10" spans="1:8" s="2" customFormat="1" ht="18.399999999999999" thickBot="1">
      <c r="A10" s="184"/>
      <c r="B10" s="184"/>
      <c r="C10" s="184"/>
      <c r="D10" s="190" t="s">
        <v>271</v>
      </c>
      <c r="E10" s="185">
        <f>'CashFlow-Yr2'!O35</f>
        <v>0</v>
      </c>
      <c r="F10" s="27"/>
      <c r="G10" s="27"/>
    </row>
    <row r="11" spans="1:8" s="2" customFormat="1">
      <c r="A11" s="184"/>
      <c r="B11" s="184"/>
      <c r="C11" s="184"/>
      <c r="D11" s="184"/>
      <c r="E11" s="184"/>
      <c r="F11" s="27"/>
      <c r="G11" s="27"/>
    </row>
    <row r="12" spans="1:8" s="2" customFormat="1">
      <c r="A12" s="191" t="s">
        <v>7</v>
      </c>
      <c r="B12" s="184"/>
      <c r="C12" s="184"/>
      <c r="D12" s="191" t="s">
        <v>8</v>
      </c>
      <c r="E12" s="188"/>
      <c r="F12" s="27"/>
      <c r="G12" s="27"/>
    </row>
    <row r="13" spans="1:8" s="2" customFormat="1">
      <c r="A13" s="184"/>
      <c r="B13" s="184"/>
      <c r="C13" s="184"/>
      <c r="D13" s="184"/>
      <c r="E13" s="184"/>
      <c r="F13" s="27"/>
      <c r="G13" s="27"/>
    </row>
    <row r="14" spans="1:8" s="2" customFormat="1">
      <c r="A14" s="192" t="s">
        <v>9</v>
      </c>
      <c r="B14" s="192" t="s">
        <v>113</v>
      </c>
      <c r="C14" s="184"/>
      <c r="D14" s="193" t="s">
        <v>116</v>
      </c>
      <c r="E14" s="192" t="s">
        <v>117</v>
      </c>
      <c r="F14" s="27"/>
      <c r="G14" s="27"/>
    </row>
    <row r="15" spans="1:8" s="2" customFormat="1">
      <c r="A15" s="194" t="str">
        <f>'CashFlow-Yr2'!B3</f>
        <v/>
      </c>
      <c r="B15" s="189">
        <f>'CashFlow-Yr2'!B4-'CashFlow-Yr2'!B31</f>
        <v>0</v>
      </c>
      <c r="C15" s="184"/>
      <c r="D15" s="194" t="str">
        <f>'CashFlow-Yr2'!A9</f>
        <v>Cost of Goods Sold</v>
      </c>
      <c r="E15" s="189">
        <f>'CashFlow-Yr2'!O9-'CashFlow-Yr2'!Y9</f>
        <v>0</v>
      </c>
      <c r="F15" s="27"/>
      <c r="G15" s="27"/>
    </row>
    <row r="16" spans="1:8" s="2" customFormat="1">
      <c r="A16" s="194" t="str">
        <f>'CashFlow-Yr2'!C3</f>
        <v/>
      </c>
      <c r="B16" s="189">
        <f>'CashFlow-Yr2'!C4-'CashFlow-Yr2'!C31</f>
        <v>0</v>
      </c>
      <c r="C16" s="184"/>
      <c r="D16" s="194" t="str">
        <f>'CashFlow-Yr2'!A10</f>
        <v>Accounting/bookkeeping Fees</v>
      </c>
      <c r="E16" s="189">
        <f>'CashFlow-Yr2'!O10-'CashFlow-Yr2'!Y10</f>
        <v>0</v>
      </c>
      <c r="F16" s="27"/>
      <c r="G16" s="27"/>
    </row>
    <row r="17" spans="1:7" s="2" customFormat="1">
      <c r="A17" s="194" t="str">
        <f>'CashFlow-Yr2'!D3</f>
        <v/>
      </c>
      <c r="B17" s="189">
        <f>'CashFlow-Yr2'!D4-'CashFlow-Yr2'!D31</f>
        <v>0</v>
      </c>
      <c r="C17" s="184"/>
      <c r="D17" s="194" t="str">
        <f>'CashFlow-Yr2'!A11</f>
        <v>Advertising</v>
      </c>
      <c r="E17" s="189">
        <f>'CashFlow-Yr2'!O11-'CashFlow-Yr2'!Y11</f>
        <v>0</v>
      </c>
      <c r="F17" s="27"/>
      <c r="G17" s="27"/>
    </row>
    <row r="18" spans="1:7" s="2" customFormat="1">
      <c r="A18" s="193" t="s">
        <v>172</v>
      </c>
      <c r="B18" s="195">
        <f>SUM(B15:B17)</f>
        <v>0</v>
      </c>
      <c r="C18" s="184"/>
      <c r="D18" s="194" t="str">
        <f>'CashFlow-Yr2'!A12</f>
        <v>Electricity &amp; Gas</v>
      </c>
      <c r="E18" s="189">
        <f>'CashFlow-Yr2'!O12-'CashFlow-Yr2'!Y12</f>
        <v>0</v>
      </c>
      <c r="F18" s="27"/>
      <c r="G18" s="27"/>
    </row>
    <row r="19" spans="1:7" s="2" customFormat="1">
      <c r="A19" s="184"/>
      <c r="B19" s="184"/>
      <c r="C19" s="184"/>
      <c r="D19" s="194" t="str">
        <f>'CashFlow-Yr2'!A13</f>
        <v xml:space="preserve">Insurances </v>
      </c>
      <c r="E19" s="189">
        <f>'CashFlow-Yr2'!O13-'CashFlow-Yr2'!Y13</f>
        <v>0</v>
      </c>
      <c r="F19" s="27"/>
      <c r="G19" s="27"/>
    </row>
    <row r="20" spans="1:7" s="2" customFormat="1">
      <c r="A20" s="194" t="str">
        <f>'CashFlow-Yr2'!E3</f>
        <v/>
      </c>
      <c r="B20" s="189">
        <f>'CashFlow-Yr2'!E4-'CashFlow-Yr2'!E31</f>
        <v>0</v>
      </c>
      <c r="C20" s="184"/>
      <c r="D20" s="194" t="str">
        <f>'CashFlow-Yr2'!A14</f>
        <v>Loan Repayments (No GST)</v>
      </c>
      <c r="E20" s="189">
        <f>'CashFlow-Yr2'!O14-'CashFlow-Yr2'!Y14</f>
        <v>0</v>
      </c>
      <c r="F20" s="27"/>
      <c r="G20" s="27"/>
    </row>
    <row r="21" spans="1:7" s="2" customFormat="1">
      <c r="A21" s="194" t="str">
        <f>'CashFlow-Yr2'!F3</f>
        <v/>
      </c>
      <c r="B21" s="189">
        <f>'CashFlow-Yr2'!F4-'CashFlow-Yr2'!F31</f>
        <v>0</v>
      </c>
      <c r="C21" s="184"/>
      <c r="D21" s="194" t="str">
        <f>'CashFlow-Yr2'!A15</f>
        <v>Memberships &amp; Subscriptions</v>
      </c>
      <c r="E21" s="189">
        <f>'CashFlow-Yr2'!O15-'CashFlow-Yr2'!Y15</f>
        <v>0</v>
      </c>
      <c r="F21" s="27"/>
      <c r="G21" s="27"/>
    </row>
    <row r="22" spans="1:7" s="2" customFormat="1">
      <c r="A22" s="194" t="str">
        <f>'CashFlow-Yr2'!G3</f>
        <v/>
      </c>
      <c r="B22" s="189">
        <f>'CashFlow-Yr2'!G4-'CashFlow-Yr2'!G31</f>
        <v>0</v>
      </c>
      <c r="C22" s="184"/>
      <c r="D22" s="194" t="str">
        <f>'CashFlow-Yr2'!A16</f>
        <v>Motor Vehicle (Fuel, Ins, R&amp;M)</v>
      </c>
      <c r="E22" s="189">
        <f>'CashFlow-Yr2'!O16-'CashFlow-Yr2'!Y16</f>
        <v>0</v>
      </c>
      <c r="F22" s="27"/>
      <c r="G22" s="27"/>
    </row>
    <row r="23" spans="1:7" s="2" customFormat="1">
      <c r="A23" s="193" t="s">
        <v>173</v>
      </c>
      <c r="B23" s="195">
        <f>SUM(B20:B22)</f>
        <v>0</v>
      </c>
      <c r="C23" s="184"/>
      <c r="D23" s="194" t="str">
        <f>'CashFlow-Yr2'!A17</f>
        <v>Purchases - Plant &amp; Equipment</v>
      </c>
      <c r="E23" s="189">
        <f>'CashFlow-Yr2'!O17-'CashFlow-Yr2'!Y17</f>
        <v>0</v>
      </c>
      <c r="F23" s="27"/>
      <c r="G23" s="27"/>
    </row>
    <row r="24" spans="1:7" s="2" customFormat="1">
      <c r="A24" s="184"/>
      <c r="B24" s="184"/>
      <c r="C24" s="184"/>
      <c r="D24" s="194" t="str">
        <f>'CashFlow-Yr2'!A18</f>
        <v>Rent or Lease Payments</v>
      </c>
      <c r="E24" s="189">
        <f>'CashFlow-Yr2'!O18-'CashFlow-Yr2'!Y18</f>
        <v>0</v>
      </c>
      <c r="F24" s="27"/>
      <c r="G24" s="27"/>
    </row>
    <row r="25" spans="1:7" s="2" customFormat="1">
      <c r="A25" s="194" t="str">
        <f>'CashFlow-Yr2'!H3</f>
        <v/>
      </c>
      <c r="B25" s="189">
        <f>'CashFlow-Yr2'!H4-'CashFlow-Yr2'!H31</f>
        <v>0</v>
      </c>
      <c r="C25" s="184"/>
      <c r="D25" s="194" t="str">
        <f>'CashFlow-Yr2'!A19</f>
        <v>Repairs &amp; Maintenance</v>
      </c>
      <c r="E25" s="189">
        <f>'CashFlow-Yr2'!O19-'CashFlow-Yr2'!Y19</f>
        <v>0</v>
      </c>
      <c r="F25" s="27"/>
      <c r="G25" s="27"/>
    </row>
    <row r="26" spans="1:7" s="2" customFormat="1">
      <c r="A26" s="194" t="str">
        <f>'CashFlow-Yr2'!I3</f>
        <v/>
      </c>
      <c r="B26" s="189">
        <f>'CashFlow-Yr2'!I4-'CashFlow-Yr2'!I31</f>
        <v>0</v>
      </c>
      <c r="C26" s="184"/>
      <c r="D26" s="194" t="str">
        <f>'CashFlow-Yr2'!A20</f>
        <v>Stationery &amp; Office Supplies</v>
      </c>
      <c r="E26" s="189">
        <f>'CashFlow-Yr2'!O20-'CashFlow-Yr2'!Y20</f>
        <v>0</v>
      </c>
      <c r="F26" s="27"/>
      <c r="G26" s="27"/>
    </row>
    <row r="27" spans="1:7" s="2" customFormat="1">
      <c r="A27" s="194" t="str">
        <f>'CashFlow-Yr2'!J3</f>
        <v/>
      </c>
      <c r="B27" s="189">
        <f>'CashFlow-Yr2'!J4-'CashFlow-Yr2'!J31</f>
        <v>0</v>
      </c>
      <c r="C27" s="184"/>
      <c r="D27" s="194" t="str">
        <f>'CashFlow-Yr2'!A21</f>
        <v>Telephone &amp; Internet</v>
      </c>
      <c r="E27" s="189">
        <f>'CashFlow-Yr2'!O21-'CashFlow-Yr2'!Y21</f>
        <v>0</v>
      </c>
      <c r="F27" s="27"/>
      <c r="G27" s="27"/>
    </row>
    <row r="28" spans="1:7" s="2" customFormat="1">
      <c r="A28" s="193" t="s">
        <v>174</v>
      </c>
      <c r="B28" s="195">
        <f>SUM(B25:B27)</f>
        <v>0</v>
      </c>
      <c r="C28" s="184"/>
      <c r="D28" s="194" t="str">
        <f>'CashFlow-Yr2'!A22</f>
        <v>Postage/shipping</v>
      </c>
      <c r="E28" s="189">
        <f>'CashFlow-Yr2'!O22-'CashFlow-Yr2'!Y22</f>
        <v>0</v>
      </c>
      <c r="F28" s="27"/>
      <c r="G28" s="27"/>
    </row>
    <row r="29" spans="1:7" s="2" customFormat="1">
      <c r="A29" s="184"/>
      <c r="B29" s="184"/>
      <c r="C29" s="184"/>
      <c r="D29" s="194" t="str">
        <f>'CashFlow-Yr2'!A23</f>
        <v>Bank Fees (No GST)</v>
      </c>
      <c r="E29" s="189">
        <f>'CashFlow-Yr2'!O23-'CashFlow-Yr2'!Y23</f>
        <v>0</v>
      </c>
      <c r="F29" s="27"/>
      <c r="G29" s="27"/>
    </row>
    <row r="30" spans="1:7" s="2" customFormat="1">
      <c r="A30" s="194" t="str">
        <f>'CashFlow-Yr2'!K3</f>
        <v/>
      </c>
      <c r="B30" s="189">
        <f>'CashFlow-Yr2'!K4-'CashFlow-Yr2'!K31</f>
        <v>0</v>
      </c>
      <c r="C30" s="184"/>
      <c r="D30" s="194" t="str">
        <f>'CashFlow-Yr2'!A24</f>
        <v>Other</v>
      </c>
      <c r="E30" s="189">
        <f>'CashFlow-Yr2'!O24-'CashFlow-Yr2'!Y24</f>
        <v>0</v>
      </c>
      <c r="F30" s="27"/>
      <c r="G30" s="27"/>
    </row>
    <row r="31" spans="1:7" s="2" customFormat="1">
      <c r="A31" s="194" t="str">
        <f>'CashFlow-Yr2'!L3</f>
        <v/>
      </c>
      <c r="B31" s="189">
        <f>'CashFlow-Yr2'!L4-'CashFlow-Yr2'!L31</f>
        <v>0</v>
      </c>
      <c r="C31" s="184"/>
      <c r="D31" s="193" t="s">
        <v>67</v>
      </c>
      <c r="E31" s="189">
        <f>SUM(E14:E30)</f>
        <v>0</v>
      </c>
      <c r="F31" s="27"/>
      <c r="G31" s="27"/>
    </row>
    <row r="32" spans="1:7" s="2" customFormat="1">
      <c r="A32" s="194" t="str">
        <f>'CashFlow-Yr2'!M3</f>
        <v/>
      </c>
      <c r="B32" s="189">
        <f>'CashFlow-Yr2'!M4-'CashFlow-Yr2'!M31</f>
        <v>0</v>
      </c>
      <c r="C32" s="184"/>
      <c r="D32" s="184"/>
      <c r="E32" s="184"/>
      <c r="F32" s="27"/>
      <c r="G32" s="27"/>
    </row>
    <row r="33" spans="1:7" s="2" customFormat="1">
      <c r="A33" s="193" t="s">
        <v>175</v>
      </c>
      <c r="B33" s="195">
        <f>SUM(B30:B32)</f>
        <v>0</v>
      </c>
      <c r="C33" s="184"/>
      <c r="D33" s="184"/>
      <c r="E33" s="184"/>
      <c r="F33" s="27"/>
      <c r="G33" s="27"/>
    </row>
    <row r="34" spans="1:7" s="2" customFormat="1" ht="18.399999999999999" thickBot="1">
      <c r="A34" s="184"/>
      <c r="B34" s="184"/>
      <c r="C34" s="184"/>
      <c r="D34" s="184"/>
      <c r="E34" s="184"/>
      <c r="F34" s="27"/>
      <c r="G34" s="27"/>
    </row>
    <row r="35" spans="1:7" s="2" customFormat="1" ht="18.75" thickTop="1" thickBot="1">
      <c r="A35" s="196" t="s">
        <v>12</v>
      </c>
      <c r="B35" s="197">
        <f>B18+B23+B28+B33</f>
        <v>0</v>
      </c>
      <c r="C35" s="184"/>
      <c r="D35" s="184"/>
      <c r="E35" s="184"/>
      <c r="F35" s="27"/>
      <c r="G35" s="27"/>
    </row>
    <row r="36" spans="1:7" ht="18.75" thickTop="1" thickBot="1">
      <c r="A36" s="184"/>
      <c r="B36" s="184"/>
      <c r="C36" s="184"/>
      <c r="D36" s="184"/>
      <c r="E36" s="184"/>
    </row>
    <row r="37" spans="1:7" ht="18.75" customHeight="1">
      <c r="A37" s="299" t="s">
        <v>275</v>
      </c>
      <c r="B37" s="300"/>
      <c r="C37" s="300"/>
      <c r="D37" s="300"/>
      <c r="E37" s="301"/>
    </row>
    <row r="38" spans="1:7">
      <c r="A38" s="302"/>
      <c r="B38" s="303"/>
      <c r="C38" s="303"/>
      <c r="D38" s="303"/>
      <c r="E38" s="304"/>
    </row>
    <row r="39" spans="1:7" ht="93.75" customHeight="1" thickBot="1">
      <c r="A39" s="305"/>
      <c r="B39" s="306"/>
      <c r="C39" s="306"/>
      <c r="D39" s="306"/>
      <c r="E39" s="307"/>
    </row>
    <row r="41" spans="1:7">
      <c r="B41" s="27" t="s">
        <v>14</v>
      </c>
    </row>
    <row r="42" spans="1:7">
      <c r="B42" s="29" t="s">
        <v>14</v>
      </c>
      <c r="F42" s="33"/>
    </row>
  </sheetData>
  <sheetProtection algorithmName="SHA-512" hashValue="RzaIRsenVFynFRd12973RozE5HtVmG29zKUtMQlf61AEHp+Trq4Uk0H9asORt4BoCx77TbvLQtagfHKiRjT0Gw==" saltValue="yQH2XVBqyini81+dd+nI2Q==" spinCount="100000" sheet="1" formatCells="0" formatColumns="0" formatRows="0" selectLockedCells="1"/>
  <mergeCells count="3">
    <mergeCell ref="A37:E39"/>
    <mergeCell ref="B1:D1"/>
    <mergeCell ref="B2:D2"/>
  </mergeCells>
  <phoneticPr fontId="0" type="noConversion"/>
  <printOptions horizontalCentered="1"/>
  <pageMargins left="0.35433070866141736" right="0.15748031496062992" top="0.39370078740157483" bottom="0.39370078740157483" header="0.19685039370078741" footer="0.51181102362204722"/>
  <pageSetup paperSize="9" scale="97" orientation="portrait" r:id="rId1"/>
  <headerFooter alignWithMargins="0">
    <oddFooter>&amp;C&amp;F - &amp;A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��< ? x m l   v e r s i o n = " 1 . 0 "   e n c o d i n g = " u t f - 1 6 " ? > < D a t a M a s h u p   x m l n s = " h t t p : / / s c h e m a s . m i c r o s o f t . c o m / D a t a M a s h u p " > A A A A A L c D A A B Q S w M E F A A C A A g A a 1 Y w U M R t n e C o A A A A + A A A A B I A H A B D b 2 5 m a W c v U G F j a 2 F n Z S 5 4 b W w g o h g A K K A U A A A A A A A A A A A A A A A A A A A A A A A A A A A A h Y / R C o I w G I V f R X b v N p d W y O 8 k u k 0 I o u h 2 6 N K R z n C z + W 5 d 9 E i 9 Q k J Z 3 X V 5 D t + B 7 z x u d 0 i H p v a u s j O q 1 Q k K M E W e 1 H l b K F 0 m q L c n f 4 l S D l u R n 0 U p v R H W J h 6 M S l B l 7 S U m x D m H 3 Q y 3 X U k Y p Q E 5 Z p t d X s l G + E o b K 3 Q u 0 W d V / F 8 h D o e X D G d 4 w X A U R X M c h g G Q q Y Z M 6 S / C R m N M g f y U s O 5 r 2 3 e S S + 2 v 9 k C m C O T 9 g j 8 B U E s D B B Q A A g A I A G t W M F A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r V j B Q S P 7 S x a 0 A A A C g A Q A A E w A c A E Z v c m 1 1 b G F z L 1 N l Y 3 R p b 2 4 x L m 0 g o h g A K K A U A A A A A A A A A A A A A A A A A A A A A A A A A A A A 1 Y + x C o M w E I b 3 Q N 7 h i I u C C H Y t T q F r F 4 U O 4 h D t t Y o x K U m E i v j u j U 2 H D n 2 B 3 n L w / / 9 9 d 2 e x c 4 N W U I a e H y m h x P b C 4 B U q 0 U r M o Q C J j h L w V e r Z d O i V 0 7 N D m f H Z G F T u o s 3 Y a j 3 G y V q f x Y Q F C 5 O s 2 W q u l f O R J g 2 A i P F e q P s O X x 7 I P O k d z S o j l L 1 p M 3 E t 5 0 n t p o 3 D t n R d W V B z l o L z D g i 1 b F t C y a B + U r 9 / i D 6 3 Q H x I 2 B + + 8 g J Q S w E C L Q A U A A I A C A B r V j B Q x G 2 d 4 K g A A A D 4 A A A A E g A A A A A A A A A A A A A A A A A A A A A A Q 2 9 u Z m l n L 1 B h Y 2 t h Z 2 U u e G 1 s U E s B A i 0 A F A A C A A g A a 1 Y w U A / K 6 a u k A A A A 6 Q A A A B M A A A A A A A A A A A A A A A A A 9 A A A A F t D b 2 5 0 Z W 5 0 X 1 R 5 c G V z X S 5 4 b W x Q S w E C L Q A U A A I A C A B r V j B Q S P 7 S x a 0 A A A C g A Q A A E w A A A A A A A A A A A A A A A A D l A Q A A R m 9 y b X V s Y X M v U 2 V j d G l v b j E u b V B L B Q Y A A A A A A w A D A M I A A A D f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r D g A A A A A A A E k O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x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V G F y Z 2 V 0 I i B W Y W x 1 Z T 0 i c 1 R h Y m x l M V 8 y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A t M D E t M T Z U M D I 6 N D k 6 N T c u M j g y M T Q y O V o i I C 8 + P E V u d H J 5 I F R 5 c G U 9 I k Z p b G x D b 2 x 1 b W 5 U e X B l c y I g V m F s d W U 9 I n N B Q T 0 9 I i A v P j x F b n R y e S B U e X B l P S J G a W x s Q 2 9 s d W 1 u T m F t Z X M i I F Z h b H V l P S J z W y Z x d W 9 0 O 0 N v b H V t b j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E v Q 2 h h b m d l Z C B U e X B l L n t D b 2 x 1 b W 4 x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R h Y m x l M S 9 D a G F u Z 2 V k I F R 5 c G U u e 0 N v b H V t b j E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U Y X J n Z X Q i I F Z h b H V l P S J z V G F i b G U x X z I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C 0 w M S 0 x N l Q w M j o 0 O T o 1 N y 4 y O D I x N D I 5 W i I g L z 4 8 R W 5 0 c n k g V H l w Z T 0 i R m l s b E N v b H V t b l R 5 c G V z I i B W Y W x 1 Z T 0 i c 0 F B P T 0 i I C 8 + P E V u d H J 5 I F R 5 c G U 9 I k Z p b G x D b 2 x 1 b W 5 O Y W 1 l c y I g V m F s d W U 9 I n N b J n F 1 b 3 Q 7 Q 2 9 s d W 1 u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S 9 D a G F u Z 2 V k I F R 5 c G U u e 0 N v b H V t b j E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V G F i b G U x L 0 N o Y W 5 n Z W Q g V H l w Z S 5 7 Q 2 9 s d W 1 u M S w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x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S U y M C g y K S 9 D a G F u Z 2 V k J T I w V H l w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A 3 U j k D k w 3 2 Q b Q p v V S R T 5 d y A A A A A A I A A A A A A A N m A A D A A A A A E A A A A O R k v i q w d f O s n n p I H q S S i A I A A A A A B I A A A K A A A A A Q A A A A y r d E F 7 m + 9 I Q 7 0 8 Q C V x H B 9 F A A A A B c G V F C n i J + + A C / U / + w a 3 h 3 K D H 2 L Q u x 1 v A W J R s w W 5 5 9 l f d c i 0 d g 1 G D F K d s S a a b r U s f X C F p z X s m k N H 4 D 7 e J 3 r h e 9 k N X W D n 1 u i O P c X B S + f 3 t r I B Q A A A B C 0 h w Q 2 R l 8 N S O + / 8 k x b v 0 z b G K 9 M g = = < / D a t a M a s h u p > 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9d460941-1151-4b99-b018-6c7bb340cf1f" xsi:nil="true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EAE8DCC0BAC49B28AAEBE45F63BDF" ma:contentTypeVersion="13" ma:contentTypeDescription="Create a new document." ma:contentTypeScope="" ma:versionID="ee578ea84bbd2e5a3820da063b323f9c">
  <xsd:schema xmlns:xsd="http://www.w3.org/2001/XMLSchema" xmlns:xs="http://www.w3.org/2001/XMLSchema" xmlns:p="http://schemas.microsoft.com/office/2006/metadata/properties" xmlns:ns2="9d460941-1151-4b99-b018-6c7bb340cf1f" xmlns:ns3="2c319b33-8484-42fa-ad1e-dd1062ede530" targetNamespace="http://schemas.microsoft.com/office/2006/metadata/properties" ma:root="true" ma:fieldsID="fef95402fcc425860cfc9efbdc7d3515" ns2:_="" ns3:_="">
    <xsd:import namespace="9d460941-1151-4b99-b018-6c7bb340cf1f"/>
    <xsd:import namespace="2c319b33-8484-42fa-ad1e-dd1062ede53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460941-1151-4b99-b018-6c7bb340cf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_Flow_SignoffStatus" ma:index="20" nillable="true" ma:displayName="Sign-off status" ma:internalName="Sign_x002d_off_x0020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319b33-8484-42fa-ad1e-dd1062ede53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7551A36-219D-4F19-BF22-0F9E5B0A250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E2ABB7B-2670-4C2E-82AB-04238167304A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5F985CA9-07EC-4D5A-81DB-C230A56181B5}">
  <ds:schemaRefs>
    <ds:schemaRef ds:uri="http://schemas.microsoft.com/office/2006/documentManagement/types"/>
    <ds:schemaRef ds:uri="2c319b33-8484-42fa-ad1e-dd1062ede530"/>
    <ds:schemaRef ds:uri="http://schemas.microsoft.com/office/2006/metadata/properties"/>
    <ds:schemaRef ds:uri="http://purl.org/dc/dcmitype/"/>
    <ds:schemaRef ds:uri="http://www.w3.org/XML/1998/namespace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9d460941-1151-4b99-b018-6c7bb340cf1f"/>
    <ds:schemaRef ds:uri="http://purl.org/dc/terms/"/>
  </ds:schemaRefs>
</ds:datastoreItem>
</file>

<file path=customXml/itemProps4.xml><?xml version="1.0" encoding="utf-8"?>
<ds:datastoreItem xmlns:ds="http://schemas.openxmlformats.org/officeDocument/2006/customXml" ds:itemID="{67CEA585-62A5-408F-BE7D-4635BCB3AA7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d460941-1151-4b99-b018-6c7bb340cf1f"/>
    <ds:schemaRef ds:uri="2c319b33-8484-42fa-ad1e-dd1062ede53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8</vt:i4>
      </vt:variant>
    </vt:vector>
  </HeadingPairs>
  <TitlesOfParts>
    <vt:vector size="21" baseType="lpstr">
      <vt:lpstr>Instruction</vt:lpstr>
      <vt:lpstr>EstCost</vt:lpstr>
      <vt:lpstr>PersonalBudget</vt:lpstr>
      <vt:lpstr>SaleMix-Yr1</vt:lpstr>
      <vt:lpstr>CashFlow-Yr1</vt:lpstr>
      <vt:lpstr>P&amp;L-Yr1</vt:lpstr>
      <vt:lpstr>SaleMix-Yr2</vt:lpstr>
      <vt:lpstr>CashFlow-Yr2</vt:lpstr>
      <vt:lpstr>P&amp;L-Yr2</vt:lpstr>
      <vt:lpstr>Balance sheet</vt:lpstr>
      <vt:lpstr>BreakEven</vt:lpstr>
      <vt:lpstr>Summary</vt:lpstr>
      <vt:lpstr>Graph</vt:lpstr>
      <vt:lpstr>'CashFlow-Yr1'!Print_Area</vt:lpstr>
      <vt:lpstr>'CashFlow-Yr2'!Print_Area</vt:lpstr>
      <vt:lpstr>EstCost!Print_Area</vt:lpstr>
      <vt:lpstr>'P&amp;L-Yr1'!Print_Area</vt:lpstr>
      <vt:lpstr>'SaleMix-Yr1'!Print_Area</vt:lpstr>
      <vt:lpstr>'SaleMix-Yr2'!Print_Area</vt:lpstr>
      <vt:lpstr>'SaleMix-Yr1'!Print_Titles</vt:lpstr>
      <vt:lpstr>'SaleMix-Yr2'!Print_Titles</vt:lpstr>
    </vt:vector>
  </TitlesOfParts>
  <Company>Wells &amp; Associates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Luke Van Lith</dc:creator>
  <cp:lastModifiedBy>Sandra Hilleard</cp:lastModifiedBy>
  <cp:lastPrinted>2023-08-21T07:12:18Z</cp:lastPrinted>
  <dcterms:created xsi:type="dcterms:W3CDTF">1997-07-24T08:22:46Z</dcterms:created>
  <dcterms:modified xsi:type="dcterms:W3CDTF">2023-11-07T07:48:37Z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0x01010079AEAE8DCC0BAC49B28AAEBE45F63BDF</vt:lpwstr>
  </property>
</Properties>
</file>